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0,5часов" sheetId="1" r:id="rId1"/>
    <sheet name="Таблицы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35" i="1"/>
  <c r="J335"/>
  <c r="K335"/>
  <c r="H335"/>
  <c r="E307"/>
  <c r="F307"/>
  <c r="G307"/>
  <c r="H307"/>
  <c r="I307"/>
  <c r="J307"/>
  <c r="K307"/>
  <c r="D307"/>
  <c r="E163"/>
  <c r="F163"/>
  <c r="G163"/>
  <c r="H163"/>
  <c r="I163"/>
  <c r="J163"/>
  <c r="K163"/>
  <c r="D163"/>
  <c r="I164"/>
  <c r="J164"/>
  <c r="K164"/>
  <c r="H164"/>
  <c r="G164"/>
  <c r="F164"/>
  <c r="E164"/>
  <c r="D164"/>
  <c r="E233"/>
  <c r="F233"/>
  <c r="G233"/>
  <c r="H233"/>
  <c r="I233"/>
  <c r="J233"/>
  <c r="K233"/>
  <c r="E234"/>
  <c r="F234"/>
  <c r="G234"/>
  <c r="H234"/>
  <c r="I234"/>
  <c r="J234"/>
  <c r="K234"/>
  <c r="D233"/>
  <c r="E341"/>
  <c r="E342" s="1"/>
  <c r="F341"/>
  <c r="F342" s="1"/>
  <c r="G341"/>
  <c r="G342" s="1"/>
  <c r="H341"/>
  <c r="H342" s="1"/>
  <c r="I341"/>
  <c r="I342" s="1"/>
  <c r="J341"/>
  <c r="J342" s="1"/>
  <c r="K341"/>
  <c r="K342" s="1"/>
  <c r="D341"/>
  <c r="D342" s="1"/>
  <c r="E329"/>
  <c r="E330" s="1"/>
  <c r="F329"/>
  <c r="F330" s="1"/>
  <c r="G329"/>
  <c r="G330" s="1"/>
  <c r="H329"/>
  <c r="H330" s="1"/>
  <c r="I329"/>
  <c r="I330" s="1"/>
  <c r="J329"/>
  <c r="J330" s="1"/>
  <c r="K329"/>
  <c r="K330" s="1"/>
  <c r="D329"/>
  <c r="D330" s="1"/>
  <c r="K336"/>
  <c r="J336"/>
  <c r="I336"/>
  <c r="H336"/>
  <c r="G336"/>
  <c r="F336"/>
  <c r="E336"/>
  <c r="D336"/>
  <c r="E320"/>
  <c r="E321" s="1"/>
  <c r="E343" s="1"/>
  <c r="F320"/>
  <c r="F321" s="1"/>
  <c r="F343" s="1"/>
  <c r="G320"/>
  <c r="G321" s="1"/>
  <c r="G343" s="1"/>
  <c r="H320"/>
  <c r="H321" s="1"/>
  <c r="H343" s="1"/>
  <c r="I320"/>
  <c r="I321" s="1"/>
  <c r="I343" s="1"/>
  <c r="J320"/>
  <c r="J321" s="1"/>
  <c r="K320"/>
  <c r="K321" s="1"/>
  <c r="D320"/>
  <c r="D321" s="1"/>
  <c r="D343" s="1"/>
  <c r="E302"/>
  <c r="E303" s="1"/>
  <c r="F302"/>
  <c r="F303" s="1"/>
  <c r="G302"/>
  <c r="G303" s="1"/>
  <c r="H302"/>
  <c r="H303" s="1"/>
  <c r="I302"/>
  <c r="I303" s="1"/>
  <c r="J302"/>
  <c r="J303" s="1"/>
  <c r="K302"/>
  <c r="K303" s="1"/>
  <c r="D302"/>
  <c r="D303" s="1"/>
  <c r="E295"/>
  <c r="F295"/>
  <c r="G295"/>
  <c r="H295"/>
  <c r="I295"/>
  <c r="J295"/>
  <c r="K295"/>
  <c r="D295"/>
  <c r="E287"/>
  <c r="F287"/>
  <c r="G287"/>
  <c r="H287"/>
  <c r="I287"/>
  <c r="J287"/>
  <c r="K287"/>
  <c r="D287"/>
  <c r="K296"/>
  <c r="J296"/>
  <c r="I296"/>
  <c r="H296"/>
  <c r="G296"/>
  <c r="F296"/>
  <c r="E296"/>
  <c r="D296"/>
  <c r="K288"/>
  <c r="J288"/>
  <c r="I288"/>
  <c r="H288"/>
  <c r="G288"/>
  <c r="F288"/>
  <c r="E288"/>
  <c r="D288"/>
  <c r="E273"/>
  <c r="F273"/>
  <c r="G273"/>
  <c r="H273"/>
  <c r="I273"/>
  <c r="J273"/>
  <c r="K273"/>
  <c r="D273"/>
  <c r="E268"/>
  <c r="F268"/>
  <c r="G268"/>
  <c r="H268"/>
  <c r="I268"/>
  <c r="J268"/>
  <c r="J269" s="1"/>
  <c r="K268"/>
  <c r="K269" s="1"/>
  <c r="D268"/>
  <c r="E260"/>
  <c r="F260"/>
  <c r="G260"/>
  <c r="H260"/>
  <c r="I260"/>
  <c r="J260"/>
  <c r="K260"/>
  <c r="D260"/>
  <c r="E252"/>
  <c r="E253" s="1"/>
  <c r="F252"/>
  <c r="F253" s="1"/>
  <c r="G252"/>
  <c r="G253" s="1"/>
  <c r="H252"/>
  <c r="H253" s="1"/>
  <c r="I252"/>
  <c r="I253" s="1"/>
  <c r="J252"/>
  <c r="J253" s="1"/>
  <c r="K252"/>
  <c r="K253" s="1"/>
  <c r="D252"/>
  <c r="D253" s="1"/>
  <c r="K261"/>
  <c r="J261"/>
  <c r="I261"/>
  <c r="H261"/>
  <c r="G261"/>
  <c r="F261"/>
  <c r="E261"/>
  <c r="D261"/>
  <c r="E226"/>
  <c r="F226"/>
  <c r="G226"/>
  <c r="H226"/>
  <c r="I226"/>
  <c r="J226"/>
  <c r="K226"/>
  <c r="D226"/>
  <c r="E238"/>
  <c r="E239" s="1"/>
  <c r="F238"/>
  <c r="F239" s="1"/>
  <c r="G238"/>
  <c r="G239" s="1"/>
  <c r="H238"/>
  <c r="H239" s="1"/>
  <c r="I238"/>
  <c r="I239" s="1"/>
  <c r="J238"/>
  <c r="J239" s="1"/>
  <c r="K238"/>
  <c r="K239" s="1"/>
  <c r="D238"/>
  <c r="D239" s="1"/>
  <c r="E217"/>
  <c r="E218" s="1"/>
  <c r="F217"/>
  <c r="F218" s="1"/>
  <c r="G217"/>
  <c r="G218" s="1"/>
  <c r="H217"/>
  <c r="H218" s="1"/>
  <c r="I217"/>
  <c r="I218" s="1"/>
  <c r="J217"/>
  <c r="J218" s="1"/>
  <c r="K217"/>
  <c r="K218" s="1"/>
  <c r="D217"/>
  <c r="D218" s="1"/>
  <c r="D234"/>
  <c r="E227"/>
  <c r="F227"/>
  <c r="G227"/>
  <c r="H227"/>
  <c r="I227"/>
  <c r="D227"/>
  <c r="E205"/>
  <c r="E206" s="1"/>
  <c r="F205"/>
  <c r="F206" s="1"/>
  <c r="G205"/>
  <c r="G206" s="1"/>
  <c r="H205"/>
  <c r="H206" s="1"/>
  <c r="I205"/>
  <c r="I206" s="1"/>
  <c r="J205"/>
  <c r="J206" s="1"/>
  <c r="K205"/>
  <c r="K206" s="1"/>
  <c r="D205"/>
  <c r="D206" s="1"/>
  <c r="E198"/>
  <c r="E199" s="1"/>
  <c r="F198"/>
  <c r="F199" s="1"/>
  <c r="G198"/>
  <c r="G199" s="1"/>
  <c r="H198"/>
  <c r="H199" s="1"/>
  <c r="I198"/>
  <c r="I199" s="1"/>
  <c r="J198"/>
  <c r="J199" s="1"/>
  <c r="K198"/>
  <c r="K199" s="1"/>
  <c r="D198"/>
  <c r="D199" s="1"/>
  <c r="K193"/>
  <c r="J193"/>
  <c r="I193"/>
  <c r="H193"/>
  <c r="G193"/>
  <c r="F193"/>
  <c r="E193"/>
  <c r="D193"/>
  <c r="E183"/>
  <c r="E184" s="1"/>
  <c r="F183"/>
  <c r="F184" s="1"/>
  <c r="G183"/>
  <c r="G184" s="1"/>
  <c r="H183"/>
  <c r="H184" s="1"/>
  <c r="I183"/>
  <c r="I184" s="1"/>
  <c r="J183"/>
  <c r="J184" s="1"/>
  <c r="K183"/>
  <c r="K184" s="1"/>
  <c r="D183"/>
  <c r="D184" s="1"/>
  <c r="K169"/>
  <c r="E169"/>
  <c r="F169"/>
  <c r="G169"/>
  <c r="H169"/>
  <c r="I169"/>
  <c r="J169"/>
  <c r="E170"/>
  <c r="F170"/>
  <c r="G170"/>
  <c r="H170"/>
  <c r="I170"/>
  <c r="J170"/>
  <c r="K170"/>
  <c r="D169"/>
  <c r="K147"/>
  <c r="E147"/>
  <c r="F147"/>
  <c r="G147"/>
  <c r="H147"/>
  <c r="I147"/>
  <c r="J147"/>
  <c r="D147"/>
  <c r="D148"/>
  <c r="G148"/>
  <c r="F148"/>
  <c r="E157"/>
  <c r="E158" s="1"/>
  <c r="F157"/>
  <c r="F158" s="1"/>
  <c r="G157"/>
  <c r="G158" s="1"/>
  <c r="H157"/>
  <c r="H158" s="1"/>
  <c r="I157"/>
  <c r="I158" s="1"/>
  <c r="J157"/>
  <c r="J158" s="1"/>
  <c r="K157"/>
  <c r="K158" s="1"/>
  <c r="D157"/>
  <c r="D158" s="1"/>
  <c r="I148"/>
  <c r="J148"/>
  <c r="K148"/>
  <c r="H148"/>
  <c r="E148"/>
  <c r="D170"/>
  <c r="E133"/>
  <c r="E134" s="1"/>
  <c r="F133"/>
  <c r="F134" s="1"/>
  <c r="G133"/>
  <c r="G134" s="1"/>
  <c r="H133"/>
  <c r="H134" s="1"/>
  <c r="I133"/>
  <c r="I134" s="1"/>
  <c r="J133"/>
  <c r="J134" s="1"/>
  <c r="K133"/>
  <c r="K134" s="1"/>
  <c r="E128"/>
  <c r="E129" s="1"/>
  <c r="F128"/>
  <c r="F129" s="1"/>
  <c r="G128"/>
  <c r="G129" s="1"/>
  <c r="H128"/>
  <c r="H129" s="1"/>
  <c r="I128"/>
  <c r="I129" s="1"/>
  <c r="J128"/>
  <c r="J129" s="1"/>
  <c r="K128"/>
  <c r="K129" s="1"/>
  <c r="D128"/>
  <c r="D129" s="1"/>
  <c r="E113"/>
  <c r="E114" s="1"/>
  <c r="F113"/>
  <c r="F114" s="1"/>
  <c r="G113"/>
  <c r="G114" s="1"/>
  <c r="H113"/>
  <c r="H114" s="1"/>
  <c r="I113"/>
  <c r="I114" s="1"/>
  <c r="J113"/>
  <c r="J114" s="1"/>
  <c r="K113"/>
  <c r="K114" s="1"/>
  <c r="D113"/>
  <c r="D114" s="1"/>
  <c r="E122"/>
  <c r="E123" s="1"/>
  <c r="F122"/>
  <c r="F123" s="1"/>
  <c r="G122"/>
  <c r="G123" s="1"/>
  <c r="H122"/>
  <c r="H123" s="1"/>
  <c r="I122"/>
  <c r="I123" s="1"/>
  <c r="J122"/>
  <c r="J123" s="1"/>
  <c r="K122"/>
  <c r="K123" s="1"/>
  <c r="D122"/>
  <c r="D123" s="1"/>
  <c r="D133"/>
  <c r="D134" s="1"/>
  <c r="E101"/>
  <c r="E102" s="1"/>
  <c r="F101"/>
  <c r="F102" s="1"/>
  <c r="G101"/>
  <c r="G102" s="1"/>
  <c r="H101"/>
  <c r="H102" s="1"/>
  <c r="I101"/>
  <c r="I102" s="1"/>
  <c r="J101"/>
  <c r="J102" s="1"/>
  <c r="K101"/>
  <c r="K102" s="1"/>
  <c r="D101"/>
  <c r="D102"/>
  <c r="E95"/>
  <c r="F95"/>
  <c r="F96" s="1"/>
  <c r="G95"/>
  <c r="G96" s="1"/>
  <c r="H95"/>
  <c r="H96" s="1"/>
  <c r="I95"/>
  <c r="I96" s="1"/>
  <c r="J95"/>
  <c r="J96" s="1"/>
  <c r="K95"/>
  <c r="K96" s="1"/>
  <c r="D95"/>
  <c r="D96" s="1"/>
  <c r="E87"/>
  <c r="E88" s="1"/>
  <c r="F87"/>
  <c r="F88" s="1"/>
  <c r="G87"/>
  <c r="G88" s="1"/>
  <c r="H87"/>
  <c r="H88" s="1"/>
  <c r="I87"/>
  <c r="I88" s="1"/>
  <c r="J87"/>
  <c r="J88" s="1"/>
  <c r="K87"/>
  <c r="K88" s="1"/>
  <c r="D87"/>
  <c r="D88" s="1"/>
  <c r="E78"/>
  <c r="E79" s="1"/>
  <c r="F78"/>
  <c r="F79" s="1"/>
  <c r="G78"/>
  <c r="G79" s="1"/>
  <c r="H78"/>
  <c r="H79" s="1"/>
  <c r="I78"/>
  <c r="I79" s="1"/>
  <c r="J78"/>
  <c r="J79" s="1"/>
  <c r="K78"/>
  <c r="K79" s="1"/>
  <c r="D78"/>
  <c r="D79" s="1"/>
  <c r="E45"/>
  <c r="F45"/>
  <c r="G45"/>
  <c r="H45"/>
  <c r="I45"/>
  <c r="J45"/>
  <c r="K45"/>
  <c r="D45"/>
  <c r="E59"/>
  <c r="F59"/>
  <c r="G59"/>
  <c r="H59"/>
  <c r="I59"/>
  <c r="J59"/>
  <c r="K59"/>
  <c r="D59"/>
  <c r="K60"/>
  <c r="J60"/>
  <c r="I60"/>
  <c r="H60"/>
  <c r="G60"/>
  <c r="F60"/>
  <c r="E60"/>
  <c r="D60"/>
  <c r="K46"/>
  <c r="J46"/>
  <c r="I46"/>
  <c r="H46"/>
  <c r="G46"/>
  <c r="F46"/>
  <c r="E46"/>
  <c r="D46"/>
  <c r="D64"/>
  <c r="D65" s="1"/>
  <c r="E64"/>
  <c r="E65" s="1"/>
  <c r="F64"/>
  <c r="F65" s="1"/>
  <c r="G64"/>
  <c r="G65" s="1"/>
  <c r="H64"/>
  <c r="H65" s="1"/>
  <c r="I64"/>
  <c r="I65" s="1"/>
  <c r="J64"/>
  <c r="J65" s="1"/>
  <c r="K64"/>
  <c r="K65" s="1"/>
  <c r="E54"/>
  <c r="E55" s="1"/>
  <c r="F54"/>
  <c r="F55" s="1"/>
  <c r="G54"/>
  <c r="G55" s="1"/>
  <c r="H54"/>
  <c r="H55" s="1"/>
  <c r="I54"/>
  <c r="I55" s="1"/>
  <c r="J54"/>
  <c r="J55" s="1"/>
  <c r="K54"/>
  <c r="K55" s="1"/>
  <c r="D54"/>
  <c r="D55" s="1"/>
  <c r="E30"/>
  <c r="E31" s="1"/>
  <c r="F30"/>
  <c r="F31" s="1"/>
  <c r="G30"/>
  <c r="G31" s="1"/>
  <c r="H30"/>
  <c r="H31" s="1"/>
  <c r="I30"/>
  <c r="I31" s="1"/>
  <c r="J30"/>
  <c r="J31" s="1"/>
  <c r="K30"/>
  <c r="K31" s="1"/>
  <c r="D30"/>
  <c r="D31" s="1"/>
  <c r="D308" l="1"/>
  <c r="F308"/>
  <c r="G308"/>
  <c r="H308"/>
  <c r="I308"/>
  <c r="J308"/>
  <c r="B307" s="1"/>
  <c r="K308"/>
  <c r="C307" s="1"/>
  <c r="D269"/>
  <c r="D274" s="1"/>
  <c r="D275" s="1"/>
  <c r="E269"/>
  <c r="E274" s="1"/>
  <c r="E275" s="1"/>
  <c r="F269"/>
  <c r="F274" s="1"/>
  <c r="F275" s="1"/>
  <c r="F276" s="1"/>
  <c r="G269"/>
  <c r="G274" s="1"/>
  <c r="G275" s="1"/>
  <c r="H269"/>
  <c r="H274" s="1"/>
  <c r="H275" s="1"/>
  <c r="H276" s="1"/>
  <c r="I269"/>
  <c r="I274" s="1"/>
  <c r="I275" s="1"/>
  <c r="K343"/>
  <c r="C321" s="1"/>
  <c r="J343"/>
  <c r="B321" s="1"/>
  <c r="F344"/>
  <c r="G344"/>
  <c r="H344"/>
  <c r="I344"/>
  <c r="B303"/>
  <c r="C303"/>
  <c r="B288"/>
  <c r="B296"/>
  <c r="C288"/>
  <c r="C296"/>
  <c r="F309"/>
  <c r="E308"/>
  <c r="K274"/>
  <c r="J274"/>
  <c r="F240"/>
  <c r="G240"/>
  <c r="H240"/>
  <c r="I240"/>
  <c r="D240"/>
  <c r="E240"/>
  <c r="K227"/>
  <c r="K240" s="1"/>
  <c r="J227"/>
  <c r="J240" s="1"/>
  <c r="D207"/>
  <c r="I207"/>
  <c r="H207"/>
  <c r="G207"/>
  <c r="F207"/>
  <c r="E207"/>
  <c r="K207"/>
  <c r="J207"/>
  <c r="H208"/>
  <c r="F208"/>
  <c r="E171"/>
  <c r="H171"/>
  <c r="I171"/>
  <c r="I172"/>
  <c r="F171"/>
  <c r="G171"/>
  <c r="G172" s="1"/>
  <c r="D171"/>
  <c r="H172" s="1"/>
  <c r="K171"/>
  <c r="C164" s="1"/>
  <c r="J171"/>
  <c r="B164" s="1"/>
  <c r="D135"/>
  <c r="K135"/>
  <c r="J135"/>
  <c r="I135"/>
  <c r="H135"/>
  <c r="G135"/>
  <c r="F135"/>
  <c r="E135"/>
  <c r="C134"/>
  <c r="B134"/>
  <c r="B129"/>
  <c r="C129"/>
  <c r="B114"/>
  <c r="C114"/>
  <c r="B123"/>
  <c r="C123"/>
  <c r="F136"/>
  <c r="G136"/>
  <c r="H136"/>
  <c r="I136"/>
  <c r="K103"/>
  <c r="I103"/>
  <c r="G103"/>
  <c r="J103"/>
  <c r="B79" s="1"/>
  <c r="H103"/>
  <c r="F103"/>
  <c r="D103"/>
  <c r="H104"/>
  <c r="F104"/>
  <c r="E96"/>
  <c r="E66"/>
  <c r="F66"/>
  <c r="G66"/>
  <c r="G67" s="1"/>
  <c r="H66"/>
  <c r="I66"/>
  <c r="I67" s="1"/>
  <c r="D66"/>
  <c r="J66"/>
  <c r="K66"/>
  <c r="F67"/>
  <c r="D8"/>
  <c r="D9" s="1"/>
  <c r="D17"/>
  <c r="D18" s="1"/>
  <c r="D24"/>
  <c r="D25" s="1"/>
  <c r="E8"/>
  <c r="E9" s="1"/>
  <c r="F8"/>
  <c r="F9" s="1"/>
  <c r="G8"/>
  <c r="G9" s="1"/>
  <c r="H8"/>
  <c r="H9" s="1"/>
  <c r="I8"/>
  <c r="I9" s="1"/>
  <c r="J8"/>
  <c r="J9" s="1"/>
  <c r="K8"/>
  <c r="K9" s="1"/>
  <c r="E17"/>
  <c r="E18" s="1"/>
  <c r="F17"/>
  <c r="F18" s="1"/>
  <c r="G17"/>
  <c r="G18" s="1"/>
  <c r="H17"/>
  <c r="H18" s="1"/>
  <c r="I17"/>
  <c r="I18" s="1"/>
  <c r="J17"/>
  <c r="J18" s="1"/>
  <c r="K17"/>
  <c r="K18" s="1"/>
  <c r="E24"/>
  <c r="E25" s="1"/>
  <c r="F24"/>
  <c r="F25" s="1"/>
  <c r="G24"/>
  <c r="G25" s="1"/>
  <c r="H24"/>
  <c r="H25" s="1"/>
  <c r="I24"/>
  <c r="I25" s="1"/>
  <c r="J24"/>
  <c r="J25" s="1"/>
  <c r="K24"/>
  <c r="K25" s="1"/>
  <c r="H309" l="1"/>
  <c r="I276"/>
  <c r="B342"/>
  <c r="C342"/>
  <c r="B330"/>
  <c r="C330"/>
  <c r="C336"/>
  <c r="B336"/>
  <c r="I309"/>
  <c r="G309"/>
  <c r="G276"/>
  <c r="J275"/>
  <c r="K275"/>
  <c r="I241"/>
  <c r="H241"/>
  <c r="G241"/>
  <c r="F241"/>
  <c r="B239"/>
  <c r="B234"/>
  <c r="C239"/>
  <c r="C234"/>
  <c r="B227"/>
  <c r="B218"/>
  <c r="C227"/>
  <c r="C218"/>
  <c r="G208"/>
  <c r="I208"/>
  <c r="B199"/>
  <c r="B193"/>
  <c r="B184"/>
  <c r="C199"/>
  <c r="C193"/>
  <c r="C184"/>
  <c r="B206"/>
  <c r="C206"/>
  <c r="F172"/>
  <c r="B158"/>
  <c r="C158"/>
  <c r="B148"/>
  <c r="C148"/>
  <c r="B170"/>
  <c r="C170"/>
  <c r="B102"/>
  <c r="B96"/>
  <c r="B88"/>
  <c r="C96"/>
  <c r="C88"/>
  <c r="C79"/>
  <c r="C102"/>
  <c r="H67"/>
  <c r="E103"/>
  <c r="I104" s="1"/>
  <c r="C45"/>
  <c r="C64"/>
  <c r="C59"/>
  <c r="B45"/>
  <c r="B64"/>
  <c r="B59"/>
  <c r="B54"/>
  <c r="C54"/>
  <c r="K32"/>
  <c r="J32"/>
  <c r="I32"/>
  <c r="H32"/>
  <c r="G32"/>
  <c r="F32"/>
  <c r="E32"/>
  <c r="D32"/>
  <c r="C261" l="1"/>
  <c r="C269"/>
  <c r="C253"/>
  <c r="B261"/>
  <c r="B269"/>
  <c r="B253"/>
  <c r="C274"/>
  <c r="B274"/>
  <c r="G104"/>
  <c r="G33"/>
  <c r="H33"/>
  <c r="I33"/>
  <c r="B30"/>
  <c r="B8"/>
  <c r="B17"/>
  <c r="B24"/>
  <c r="C30"/>
  <c r="C8"/>
  <c r="C17"/>
  <c r="C24"/>
  <c r="F33"/>
</calcChain>
</file>

<file path=xl/sharedStrings.xml><?xml version="1.0" encoding="utf-8"?>
<sst xmlns="http://schemas.openxmlformats.org/spreadsheetml/2006/main" count="727" uniqueCount="196">
  <si>
    <t>Наименование</t>
  </si>
  <si>
    <t>Ккал</t>
  </si>
  <si>
    <t>я</t>
  </si>
  <si>
    <t>с</t>
  </si>
  <si>
    <t>ЗАВТРАК</t>
  </si>
  <si>
    <t>Каша жидкая молочная манная</t>
  </si>
  <si>
    <t>Какао с молоком</t>
  </si>
  <si>
    <t>Печенье</t>
  </si>
  <si>
    <t>шт/20</t>
  </si>
  <si>
    <t>шт/30</t>
  </si>
  <si>
    <t>Итого</t>
  </si>
  <si>
    <t>ОБЕД</t>
  </si>
  <si>
    <t>Салат «Солнечный» с м.р.</t>
  </si>
  <si>
    <t>Биточки из птицы с соусом мол.</t>
  </si>
  <si>
    <t>50/40</t>
  </si>
  <si>
    <t>Капуста тушеная</t>
  </si>
  <si>
    <t>Отвар шиповника с сахаром</t>
  </si>
  <si>
    <t>Хлеб ржаной</t>
  </si>
  <si>
    <t>Галки рыбные с соусом молочным</t>
  </si>
  <si>
    <t>70/50</t>
  </si>
  <si>
    <t>Пюре картофельное</t>
  </si>
  <si>
    <t>Кефир</t>
  </si>
  <si>
    <t>Хлеб пшеничный</t>
  </si>
  <si>
    <t>Запеканка  из творога  с  соусом молочным</t>
  </si>
  <si>
    <t>120/40</t>
  </si>
  <si>
    <t>150/50</t>
  </si>
  <si>
    <t>Кофейный напиток с молоком</t>
  </si>
  <si>
    <t>Бутерброд с маслом</t>
  </si>
  <si>
    <t>шт/200</t>
  </si>
  <si>
    <t>Борщ с картофелем (вар.2) со сметаной</t>
  </si>
  <si>
    <t>150/3</t>
  </si>
  <si>
    <t>200/4</t>
  </si>
  <si>
    <t>Фрикадельки в соусе</t>
  </si>
  <si>
    <t>Чай с сахаром</t>
  </si>
  <si>
    <t>140/10</t>
  </si>
  <si>
    <t>187/13</t>
  </si>
  <si>
    <t>Омлет натуральный</t>
  </si>
  <si>
    <t>Бутерброд с сыром</t>
  </si>
  <si>
    <t>Щи из св. капусты с картофелем с мясом отварным</t>
  </si>
  <si>
    <t>150/11</t>
  </si>
  <si>
    <t>200/15</t>
  </si>
  <si>
    <t>Каша вязкая перловая</t>
  </si>
  <si>
    <t>Компот из сухофруктов</t>
  </si>
  <si>
    <t>Овощи св. (или сол.) порционно</t>
  </si>
  <si>
    <t>Молоко</t>
  </si>
  <si>
    <t>Кондитерские изд.</t>
  </si>
  <si>
    <t>Чай с молоком</t>
  </si>
  <si>
    <t>Салат из свеклы с черносливом с м.р.</t>
  </si>
  <si>
    <t>Суп картофельный с мясными фрикадельками</t>
  </si>
  <si>
    <t>150/15</t>
  </si>
  <si>
    <t>200/20</t>
  </si>
  <si>
    <t>Пудинг из говядины</t>
  </si>
  <si>
    <t>Фрукты свежие</t>
  </si>
  <si>
    <t>шт/150</t>
  </si>
  <si>
    <t>Каша молочная жидкая пшенная</t>
  </si>
  <si>
    <t>Суп картофельный с мясом птицы</t>
  </si>
  <si>
    <t>200/11</t>
  </si>
  <si>
    <t>Котлеты из говядины</t>
  </si>
  <si>
    <t>Макароны  запеченные с яйцом</t>
  </si>
  <si>
    <t>шт/40</t>
  </si>
  <si>
    <t xml:space="preserve">Итого </t>
  </si>
  <si>
    <r>
      <t xml:space="preserve">Салат «Загадка» </t>
    </r>
    <r>
      <rPr>
        <sz val="10"/>
        <color theme="1"/>
        <rFont val="Times New Roman"/>
        <family val="1"/>
        <charset val="204"/>
      </rPr>
      <t>(рыба, рис, яблоки, яйца)</t>
    </r>
    <r>
      <rPr>
        <sz val="12"/>
        <color theme="1"/>
        <rFont val="Times New Roman"/>
        <family val="1"/>
        <charset val="204"/>
      </rPr>
      <t xml:space="preserve"> с м.р.               </t>
    </r>
  </si>
  <si>
    <t>Щи из свежей капусты со сметаной на курином бульоне</t>
  </si>
  <si>
    <t>Салат картофельный с зеленым горошком с м.р.</t>
  </si>
  <si>
    <t>Оладьи из печени</t>
  </si>
  <si>
    <t>Пудинг из творога с соусом молочным</t>
  </si>
  <si>
    <t>100/25</t>
  </si>
  <si>
    <t>150/40</t>
  </si>
  <si>
    <t>Салат из овощей с морской капустой с м.р.</t>
  </si>
  <si>
    <t>Рыба припущенная</t>
  </si>
  <si>
    <t>Драчена</t>
  </si>
  <si>
    <t>Запеканка картофельная с мясом (вар.2) с  маслом слив.</t>
  </si>
  <si>
    <t>150/4</t>
  </si>
  <si>
    <t>200/5</t>
  </si>
  <si>
    <t>Компот из св.фруктов</t>
  </si>
  <si>
    <t>Колбаса отварная</t>
  </si>
  <si>
    <t xml:space="preserve">Каша жидкая молочная «Геркулес» </t>
  </si>
  <si>
    <t>Голубцы любительские</t>
  </si>
  <si>
    <t>Каша вязкая молочная  гречневая</t>
  </si>
  <si>
    <t>Биточки из говядины с соусом молочным</t>
  </si>
  <si>
    <t>120/15</t>
  </si>
  <si>
    <t>130/22</t>
  </si>
  <si>
    <t>день 3</t>
  </si>
  <si>
    <t>день 4</t>
  </si>
  <si>
    <t>день 5</t>
  </si>
  <si>
    <t xml:space="preserve">Белки, г </t>
  </si>
  <si>
    <t>Жиры, г</t>
  </si>
  <si>
    <t>Выход, г</t>
  </si>
  <si>
    <t>Углеводы, г</t>
  </si>
  <si>
    <t>Запеканка картофельная с овощами со сметаной</t>
  </si>
  <si>
    <t>Молоко пастеризованное</t>
  </si>
  <si>
    <t xml:space="preserve">Рекомендуемый дом ужин </t>
  </si>
  <si>
    <t>150/10</t>
  </si>
  <si>
    <t>180/12</t>
  </si>
  <si>
    <t>Итого ужин</t>
  </si>
  <si>
    <t xml:space="preserve"> УПЛОТНЕННЫЙ ПОЛДНИК</t>
  </si>
  <si>
    <t xml:space="preserve">Рекомендуемый домашний  ужин </t>
  </si>
  <si>
    <t xml:space="preserve">Икра морковная </t>
  </si>
  <si>
    <t>Каша жидкая молочная «Геркулес»</t>
  </si>
  <si>
    <t>Апельсины св.</t>
  </si>
  <si>
    <t>Вареники ленивые</t>
  </si>
  <si>
    <t>Сок</t>
  </si>
  <si>
    <t>Итого завтрак</t>
  </si>
  <si>
    <t>Итого обед</t>
  </si>
  <si>
    <t>Итого полдник</t>
  </si>
  <si>
    <t>ЯСЛИ 1:0,9:3,7</t>
  </si>
  <si>
    <t>С учетом потерь т/о</t>
  </si>
  <si>
    <t>шт/100</t>
  </si>
  <si>
    <t>САД 1:0,9:3,9</t>
  </si>
  <si>
    <t>Итого день с учетом потерь т/о</t>
  </si>
  <si>
    <t>ЯСЛИ 1:1:4,1</t>
  </si>
  <si>
    <t>САД 1:1:4,1</t>
  </si>
  <si>
    <t>УПЛОТНЕННЫЙ ПОЛДНИК</t>
  </si>
  <si>
    <t>Рагу из овощей</t>
  </si>
  <si>
    <t>Оладьи с маслом сливочным</t>
  </si>
  <si>
    <t>70/5</t>
  </si>
  <si>
    <t>Морковь, тушенная с яблоками</t>
  </si>
  <si>
    <t>50/4</t>
  </si>
  <si>
    <t>Каша жидкая молочная рисовая с яблоком</t>
  </si>
  <si>
    <t>день 1</t>
  </si>
  <si>
    <t>неделя 1</t>
  </si>
  <si>
    <t>лк</t>
  </si>
  <si>
    <t>день 2</t>
  </si>
  <si>
    <t>неделя 2</t>
  </si>
  <si>
    <t xml:space="preserve">Свекла, тушенная в сметанном соусе </t>
  </si>
  <si>
    <t>Картофель и овощи, туш. в соусе (сметанном)</t>
  </si>
  <si>
    <t>Кисель из (припаса) повидла</t>
  </si>
  <si>
    <t>Ватрушка с повидлом</t>
  </si>
  <si>
    <t>Картофельное пюре</t>
  </si>
  <si>
    <r>
      <t xml:space="preserve"> </t>
    </r>
    <r>
      <rPr>
        <sz val="12"/>
        <color theme="1"/>
        <rFont val="Times New Roman"/>
        <family val="1"/>
        <charset val="204"/>
      </rPr>
      <t>Сок</t>
    </r>
  </si>
  <si>
    <t>Салат "Агенчык" с м.р.</t>
  </si>
  <si>
    <t>ИТОГО за день с учетом потерь т/о</t>
  </si>
  <si>
    <t>Рекомендуемый домашний ужин</t>
  </si>
  <si>
    <t>ЯСЛИ 1:0,9:3,9</t>
  </si>
  <si>
    <t>САД 1:0,9:4,3</t>
  </si>
  <si>
    <t xml:space="preserve">Молоко </t>
  </si>
  <si>
    <t xml:space="preserve">Кефир </t>
  </si>
  <si>
    <t xml:space="preserve">Фрикадельки из птицы </t>
  </si>
  <si>
    <t>Каша молочная жидкая рисовая с изюмом</t>
  </si>
  <si>
    <t>ДЕНЬ БЕЛОРУСКОЙ КУХНИ</t>
  </si>
  <si>
    <t>Огурец соленый порцион.</t>
  </si>
  <si>
    <t>Винегрет овощной (с репчатым луком) (В-2) с  м .р</t>
  </si>
  <si>
    <t>Манник с повидлом яблочным</t>
  </si>
  <si>
    <t>100/10</t>
  </si>
  <si>
    <t>Мармелад фруктовый</t>
  </si>
  <si>
    <t>Салат "Заря" с  м.р.</t>
  </si>
  <si>
    <t>Голубцы овощные</t>
  </si>
  <si>
    <t>60/4</t>
  </si>
  <si>
    <t>80/5</t>
  </si>
  <si>
    <t>Хлебцы рыбные с м/с</t>
  </si>
  <si>
    <t xml:space="preserve">Каша вязкая гречневая </t>
  </si>
  <si>
    <t>САД    1:0,8:4,2</t>
  </si>
  <si>
    <t>ЯСЛИ 1:0,9:4,3</t>
  </si>
  <si>
    <t>Кисель из повидла (припаса)</t>
  </si>
  <si>
    <t>Затирка с молоком</t>
  </si>
  <si>
    <t>понедельник 1</t>
  </si>
  <si>
    <t>вторник1</t>
  </si>
  <si>
    <t>среда1</t>
  </si>
  <si>
    <t>четверг1</t>
  </si>
  <si>
    <t>пятница1</t>
  </si>
  <si>
    <t xml:space="preserve">Завтрак </t>
  </si>
  <si>
    <t xml:space="preserve">обед </t>
  </si>
  <si>
    <t>уплотненный полдник</t>
  </si>
  <si>
    <t>домашний ужин</t>
  </si>
  <si>
    <t>понедельник 2</t>
  </si>
  <si>
    <t>вторник 2</t>
  </si>
  <si>
    <t>среда 2</t>
  </si>
  <si>
    <t>четверг 2</t>
  </si>
  <si>
    <t>пятница 2</t>
  </si>
  <si>
    <t>Варенники ленивые</t>
  </si>
  <si>
    <t>Пюре картофельное с морковью</t>
  </si>
  <si>
    <t>Борщ с капустой квашенной и картофелем со сметаной.</t>
  </si>
  <si>
    <t>Зразы рубленные с соус мол.</t>
  </si>
  <si>
    <t>Салат  "Розовый"с м р</t>
  </si>
  <si>
    <t>пюре катофельное с морковью</t>
  </si>
  <si>
    <t>Суфле творожное</t>
  </si>
  <si>
    <t>Картофельное пюре с морковью</t>
  </si>
  <si>
    <t>Пудинг рыбный с м. сл.</t>
  </si>
  <si>
    <t>Рассольник ленинградский с перловой кр. и со сметной.</t>
  </si>
  <si>
    <t>Сырники из творога</t>
  </si>
  <si>
    <t>ЯСЛИ 1:1,1:3,6</t>
  </si>
  <si>
    <t xml:space="preserve">Суп картофельный с макаронными изд.на к/б                                                                                                                                                                             </t>
  </si>
  <si>
    <t>Варенники ленивые с м/сл</t>
  </si>
  <si>
    <t>Рассольник ленинградский с  кр. и со сметной.</t>
  </si>
  <si>
    <t>Винегрет овощной (с репчатым луком) (В-2)</t>
  </si>
  <si>
    <t xml:space="preserve">Драники по-домашнему </t>
  </si>
  <si>
    <t>овощи порц.</t>
  </si>
  <si>
    <t xml:space="preserve"> Кефир (Бифидин)</t>
  </si>
  <si>
    <t>Суп картофельный с бобовыми с мясом отварным протертым</t>
  </si>
  <si>
    <t>ЯСЛИ 1:1:4,3</t>
  </si>
  <si>
    <t>ЯСЛИ 1:1:4</t>
  </si>
  <si>
    <t>САД    1:1:4</t>
  </si>
  <si>
    <t>САД 1:1,1:4,3</t>
  </si>
  <si>
    <t>ЯСЛИ 1:1:3,6</t>
  </si>
  <si>
    <t>САД    1:1,1:3,6</t>
  </si>
  <si>
    <t>САД 1:1,1:3,6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</si>
</sst>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/>
    </xf>
    <xf numFmtId="0" fontId="1" fillId="0" borderId="0" xfId="0" applyFont="1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justify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1" fillId="0" borderId="0" xfId="0" applyFont="1" applyBorder="1" applyAlignment="1">
      <alignment vertical="top" wrapText="1"/>
    </xf>
    <xf numFmtId="9" fontId="6" fillId="0" borderId="2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top" wrapText="1"/>
    </xf>
    <xf numFmtId="164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2" fillId="0" borderId="2" xfId="0" applyFont="1" applyBorder="1"/>
    <xf numFmtId="0" fontId="1" fillId="0" borderId="2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justify" wrapText="1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justify" wrapText="1"/>
    </xf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/>
    <xf numFmtId="9" fontId="3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right"/>
    </xf>
    <xf numFmtId="0" fontId="1" fillId="2" borderId="2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justify" vertical="top" wrapText="1"/>
    </xf>
    <xf numFmtId="164" fontId="2" fillId="0" borderId="2" xfId="0" applyNumberFormat="1" applyFont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justify" wrapText="1"/>
    </xf>
    <xf numFmtId="0" fontId="2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9" xfId="0" applyFont="1" applyBorder="1" applyAlignment="1">
      <alignment wrapText="1"/>
    </xf>
    <xf numFmtId="0" fontId="1" fillId="0" borderId="13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wrapText="1"/>
    </xf>
    <xf numFmtId="0" fontId="1" fillId="0" borderId="1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justify" vertical="top" wrapText="1"/>
    </xf>
    <xf numFmtId="0" fontId="7" fillId="0" borderId="13" xfId="0" applyFont="1" applyBorder="1" applyAlignment="1">
      <alignment wrapText="1"/>
    </xf>
    <xf numFmtId="0" fontId="1" fillId="0" borderId="9" xfId="0" applyFont="1" applyBorder="1" applyAlignment="1">
      <alignment horizontal="justify" wrapText="1"/>
    </xf>
    <xf numFmtId="0" fontId="1" fillId="0" borderId="9" xfId="0" applyFont="1" applyBorder="1" applyAlignment="1">
      <alignment vertical="top" wrapText="1"/>
    </xf>
    <xf numFmtId="0" fontId="0" fillId="0" borderId="28" xfId="0" applyBorder="1" applyAlignment="1">
      <alignment horizontal="left" vertical="top"/>
    </xf>
    <xf numFmtId="0" fontId="1" fillId="0" borderId="13" xfId="0" applyFont="1" applyBorder="1" applyAlignment="1">
      <alignment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justify" wrapText="1"/>
    </xf>
    <xf numFmtId="0" fontId="0" fillId="2" borderId="9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textRotation="90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justify" wrapText="1"/>
    </xf>
    <xf numFmtId="0" fontId="1" fillId="0" borderId="16" xfId="0" applyFont="1" applyBorder="1" applyAlignment="1">
      <alignment horizontal="justify" vertical="top" wrapText="1"/>
    </xf>
    <xf numFmtId="0" fontId="1" fillId="2" borderId="13" xfId="0" applyFont="1" applyFill="1" applyBorder="1" applyAlignment="1">
      <alignment horizontal="justify" vertical="top" wrapText="1"/>
    </xf>
    <xf numFmtId="0" fontId="1" fillId="2" borderId="14" xfId="0" applyFont="1" applyFill="1" applyBorder="1" applyAlignment="1">
      <alignment horizontal="justify" vertical="top" wrapText="1"/>
    </xf>
    <xf numFmtId="0" fontId="1" fillId="2" borderId="16" xfId="0" applyFont="1" applyFill="1" applyBorder="1" applyAlignment="1">
      <alignment horizontal="justify" wrapText="1"/>
    </xf>
    <xf numFmtId="0" fontId="1" fillId="0" borderId="16" xfId="0" applyFont="1" applyBorder="1" applyAlignment="1">
      <alignment vertical="top" wrapText="1"/>
    </xf>
    <xf numFmtId="0" fontId="1" fillId="0" borderId="18" xfId="0" applyFont="1" applyBorder="1" applyAlignment="1">
      <alignment horizontal="justify" vertical="top" wrapText="1"/>
    </xf>
    <xf numFmtId="0" fontId="1" fillId="2" borderId="14" xfId="0" applyFont="1" applyFill="1" applyBorder="1" applyAlignment="1">
      <alignment horizontal="justify" wrapText="1"/>
    </xf>
    <xf numFmtId="0" fontId="1" fillId="2" borderId="18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left" vertical="top" textRotation="90" wrapText="1"/>
    </xf>
    <xf numFmtId="0" fontId="1" fillId="0" borderId="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0" fillId="0" borderId="26" xfId="0" applyBorder="1" applyAlignment="1">
      <alignment horizontal="left" vertical="top"/>
    </xf>
    <xf numFmtId="0" fontId="1" fillId="0" borderId="13" xfId="0" applyFont="1" applyBorder="1" applyAlignment="1">
      <alignment horizontal="left" wrapText="1"/>
    </xf>
    <xf numFmtId="0" fontId="1" fillId="2" borderId="13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0" fillId="2" borderId="9" xfId="0" applyFill="1" applyBorder="1" applyAlignment="1">
      <alignment horizontal="left" vertical="top"/>
    </xf>
    <xf numFmtId="0" fontId="1" fillId="0" borderId="9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vertical="top" wrapText="1"/>
    </xf>
    <xf numFmtId="0" fontId="0" fillId="2" borderId="11" xfId="0" applyFill="1" applyBorder="1" applyAlignment="1">
      <alignment horizontal="left" vertical="top"/>
    </xf>
    <xf numFmtId="0" fontId="1" fillId="0" borderId="11" xfId="0" applyFont="1" applyBorder="1" applyAlignment="1">
      <alignment horizontal="left" wrapText="1"/>
    </xf>
    <xf numFmtId="0" fontId="1" fillId="2" borderId="26" xfId="0" applyFont="1" applyFill="1" applyBorder="1" applyAlignment="1">
      <alignment horizontal="justify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 textRotation="90"/>
    </xf>
    <xf numFmtId="0" fontId="8" fillId="0" borderId="17" xfId="0" applyFont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textRotation="90" wrapText="1"/>
    </xf>
    <xf numFmtId="0" fontId="8" fillId="2" borderId="17" xfId="0" applyFont="1" applyFill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8" xfId="0" applyBorder="1"/>
    <xf numFmtId="0" fontId="1" fillId="0" borderId="2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5"/>
  <sheetViews>
    <sheetView tabSelected="1" topLeftCell="A289" zoomScale="68" zoomScaleNormal="68" zoomScalePageLayoutView="71" workbookViewId="0">
      <selection activeCell="A311" sqref="A311"/>
    </sheetView>
  </sheetViews>
  <sheetFormatPr defaultRowHeight="15.75"/>
  <cols>
    <col min="1" max="1" width="37.85546875" style="1" customWidth="1"/>
    <col min="2" max="10" width="9.140625" style="1"/>
    <col min="11" max="11" width="12.7109375" style="1" customWidth="1"/>
    <col min="12" max="12" width="4.7109375" style="1" customWidth="1"/>
    <col min="13" max="16384" width="9.140625" style="1"/>
  </cols>
  <sheetData>
    <row r="1" spans="1:15">
      <c r="A1" s="26" t="s">
        <v>120</v>
      </c>
      <c r="E1" s="26" t="s">
        <v>119</v>
      </c>
      <c r="K1" s="1" t="s">
        <v>121</v>
      </c>
    </row>
    <row r="2" spans="1:15">
      <c r="A2" s="138" t="s">
        <v>0</v>
      </c>
      <c r="B2" s="138" t="s">
        <v>87</v>
      </c>
      <c r="C2" s="138"/>
      <c r="D2" s="138" t="s">
        <v>85</v>
      </c>
      <c r="E2" s="138"/>
      <c r="F2" s="138" t="s">
        <v>86</v>
      </c>
      <c r="G2" s="138"/>
      <c r="H2" s="138" t="s">
        <v>88</v>
      </c>
      <c r="I2" s="138"/>
      <c r="J2" s="138" t="s">
        <v>1</v>
      </c>
      <c r="K2" s="138"/>
    </row>
    <row r="3" spans="1:15">
      <c r="A3" s="138"/>
      <c r="B3" s="71" t="s">
        <v>2</v>
      </c>
      <c r="C3" s="71" t="s">
        <v>3</v>
      </c>
      <c r="D3" s="71" t="s">
        <v>2</v>
      </c>
      <c r="E3" s="71" t="s">
        <v>3</v>
      </c>
      <c r="F3" s="71" t="s">
        <v>2</v>
      </c>
      <c r="G3" s="71" t="s">
        <v>3</v>
      </c>
      <c r="H3" s="71" t="s">
        <v>2</v>
      </c>
      <c r="I3" s="71" t="s">
        <v>3</v>
      </c>
      <c r="J3" s="71" t="s">
        <v>2</v>
      </c>
      <c r="K3" s="71" t="s">
        <v>3</v>
      </c>
    </row>
    <row r="4" spans="1:15">
      <c r="A4" s="141" t="s">
        <v>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5" ht="16.5" customHeight="1">
      <c r="A5" s="9" t="s">
        <v>5</v>
      </c>
      <c r="B5" s="3">
        <v>150</v>
      </c>
      <c r="C5" s="3">
        <v>150</v>
      </c>
      <c r="D5" s="3">
        <v>5.2</v>
      </c>
      <c r="E5" s="3">
        <v>5.2</v>
      </c>
      <c r="F5" s="3">
        <v>5.5</v>
      </c>
      <c r="G5" s="3">
        <v>5.5</v>
      </c>
      <c r="H5" s="3">
        <v>23.5</v>
      </c>
      <c r="I5" s="3">
        <v>23.5</v>
      </c>
      <c r="J5" s="3">
        <v>164.5</v>
      </c>
      <c r="K5" s="3">
        <v>165.4</v>
      </c>
    </row>
    <row r="6" spans="1:15" ht="15" customHeight="1">
      <c r="A6" s="9" t="s">
        <v>6</v>
      </c>
      <c r="B6" s="31">
        <v>150</v>
      </c>
      <c r="C6" s="31">
        <v>200</v>
      </c>
      <c r="D6" s="31">
        <v>2.9</v>
      </c>
      <c r="E6" s="31">
        <v>3.8</v>
      </c>
      <c r="F6" s="31">
        <v>2.4</v>
      </c>
      <c r="G6" s="31">
        <v>3.2</v>
      </c>
      <c r="H6" s="31">
        <v>19.8</v>
      </c>
      <c r="I6" s="31">
        <v>25.8</v>
      </c>
      <c r="J6" s="3">
        <v>87</v>
      </c>
      <c r="K6" s="3">
        <v>87</v>
      </c>
    </row>
    <row r="7" spans="1:15">
      <c r="A7" s="2" t="s">
        <v>7</v>
      </c>
      <c r="B7" s="31" t="s">
        <v>8</v>
      </c>
      <c r="C7" s="31" t="s">
        <v>9</v>
      </c>
      <c r="D7" s="31">
        <v>1.5</v>
      </c>
      <c r="E7" s="31">
        <v>2.2999999999999998</v>
      </c>
      <c r="F7" s="31">
        <v>2.4</v>
      </c>
      <c r="G7" s="31">
        <v>3.6</v>
      </c>
      <c r="H7" s="31">
        <v>24.8</v>
      </c>
      <c r="I7" s="31">
        <v>37.200000000000003</v>
      </c>
      <c r="J7" s="31">
        <v>87.2</v>
      </c>
      <c r="K7" s="31">
        <v>130.80000000000001</v>
      </c>
    </row>
    <row r="8" spans="1:15">
      <c r="A8" s="13" t="s">
        <v>102</v>
      </c>
      <c r="B8" s="56">
        <f>J9/J32</f>
        <v>0.22328565680734627</v>
      </c>
      <c r="C8" s="56">
        <f>K9/K32</f>
        <v>0.18804469449829009</v>
      </c>
      <c r="D8" s="3">
        <f>SUM(D5:D7)</f>
        <v>9.6</v>
      </c>
      <c r="E8" s="3">
        <f t="shared" ref="E8:K8" si="0">SUM(E5:E7)</f>
        <v>11.3</v>
      </c>
      <c r="F8" s="3">
        <f t="shared" si="0"/>
        <v>10.3</v>
      </c>
      <c r="G8" s="3">
        <f t="shared" si="0"/>
        <v>12.299999999999999</v>
      </c>
      <c r="H8" s="3">
        <f t="shared" si="0"/>
        <v>68.099999999999994</v>
      </c>
      <c r="I8" s="3">
        <f t="shared" si="0"/>
        <v>86.5</v>
      </c>
      <c r="J8" s="3">
        <f t="shared" si="0"/>
        <v>338.7</v>
      </c>
      <c r="K8" s="3">
        <f t="shared" si="0"/>
        <v>383.20000000000005</v>
      </c>
    </row>
    <row r="9" spans="1:15">
      <c r="A9" s="13" t="s">
        <v>106</v>
      </c>
      <c r="B9" s="56"/>
      <c r="C9" s="56"/>
      <c r="D9" s="37">
        <f>D8-(D5+D6)/100*11</f>
        <v>8.7089999999999996</v>
      </c>
      <c r="E9" s="37">
        <f>E8-(E5+E6)/100*11</f>
        <v>10.31</v>
      </c>
      <c r="F9" s="37">
        <f>F8-(F5+F6)/100*12</f>
        <v>9.3520000000000003</v>
      </c>
      <c r="G9" s="37">
        <f>G8-(G5+G6)/100*12</f>
        <v>11.255999999999998</v>
      </c>
      <c r="H9" s="37">
        <f t="shared" ref="H9:I9" si="1">H8-(H5+H6)/100*10</f>
        <v>63.769999999999996</v>
      </c>
      <c r="I9" s="37">
        <f t="shared" si="1"/>
        <v>81.569999999999993</v>
      </c>
      <c r="J9" s="37">
        <f>J8-(J5+J6)/100*10</f>
        <v>313.55</v>
      </c>
      <c r="K9" s="37">
        <f>K8-(K5+K6)/100*10</f>
        <v>357.96000000000004</v>
      </c>
    </row>
    <row r="10" spans="1:15" ht="21" customHeight="1">
      <c r="A10" s="141" t="s">
        <v>11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1:15" ht="18" customHeight="1">
      <c r="A11" s="2" t="s">
        <v>12</v>
      </c>
      <c r="B11" s="2">
        <v>40</v>
      </c>
      <c r="C11" s="2">
        <v>50</v>
      </c>
      <c r="D11" s="2">
        <v>3.4</v>
      </c>
      <c r="E11" s="2">
        <v>4.28</v>
      </c>
      <c r="F11" s="2">
        <v>8.4</v>
      </c>
      <c r="G11" s="2">
        <v>10.5</v>
      </c>
      <c r="H11" s="2">
        <v>1.9</v>
      </c>
      <c r="I11" s="2">
        <v>2.4</v>
      </c>
      <c r="J11" s="2">
        <v>97.5</v>
      </c>
      <c r="K11" s="2">
        <v>121.9</v>
      </c>
      <c r="L11"/>
      <c r="M11"/>
      <c r="N11"/>
      <c r="O11"/>
    </row>
    <row r="12" spans="1:15" ht="19.5" customHeight="1">
      <c r="A12" s="2" t="s">
        <v>181</v>
      </c>
      <c r="B12" s="2">
        <v>150</v>
      </c>
      <c r="C12" s="2">
        <v>200</v>
      </c>
      <c r="D12" s="2">
        <v>5.2</v>
      </c>
      <c r="E12" s="2">
        <v>6.9</v>
      </c>
      <c r="F12" s="2">
        <v>2.4</v>
      </c>
      <c r="G12" s="2">
        <v>3.2</v>
      </c>
      <c r="H12" s="2">
        <v>12.68</v>
      </c>
      <c r="I12" s="2">
        <v>16.89</v>
      </c>
      <c r="J12" s="2">
        <v>74.72</v>
      </c>
      <c r="K12" s="2">
        <v>126.4</v>
      </c>
      <c r="L12"/>
      <c r="M12"/>
      <c r="N12"/>
      <c r="O12"/>
    </row>
    <row r="13" spans="1:15" ht="15.75" customHeight="1">
      <c r="A13" s="2" t="s">
        <v>13</v>
      </c>
      <c r="B13" s="19" t="s">
        <v>14</v>
      </c>
      <c r="C13" s="19" t="s">
        <v>19</v>
      </c>
      <c r="D13" s="3">
        <v>9.4</v>
      </c>
      <c r="E13" s="3">
        <v>13</v>
      </c>
      <c r="F13" s="3">
        <v>10</v>
      </c>
      <c r="G13" s="3">
        <v>13.7</v>
      </c>
      <c r="H13" s="3">
        <v>9</v>
      </c>
      <c r="I13" s="3">
        <v>12</v>
      </c>
      <c r="J13" s="3">
        <v>149.80000000000001</v>
      </c>
      <c r="K13" s="3">
        <v>203.3</v>
      </c>
      <c r="L13" s="18"/>
      <c r="M13" s="18"/>
      <c r="N13" s="18"/>
      <c r="O13" s="18"/>
    </row>
    <row r="14" spans="1:15">
      <c r="A14" s="2" t="s">
        <v>15</v>
      </c>
      <c r="B14" s="3">
        <v>100</v>
      </c>
      <c r="C14" s="3">
        <v>130</v>
      </c>
      <c r="D14" s="3">
        <v>2.7</v>
      </c>
      <c r="E14" s="3">
        <v>3.5</v>
      </c>
      <c r="F14" s="3">
        <v>3.5</v>
      </c>
      <c r="G14" s="3">
        <v>4.5</v>
      </c>
      <c r="H14" s="3">
        <v>10.8</v>
      </c>
      <c r="I14" s="3">
        <v>14</v>
      </c>
      <c r="J14" s="3">
        <v>84</v>
      </c>
      <c r="K14" s="3">
        <v>109.2</v>
      </c>
    </row>
    <row r="15" spans="1:15" ht="18.75" customHeight="1">
      <c r="A15" s="4" t="s">
        <v>16</v>
      </c>
      <c r="B15" s="15">
        <v>150</v>
      </c>
      <c r="C15" s="15">
        <v>200</v>
      </c>
      <c r="D15" s="15">
        <v>0.5</v>
      </c>
      <c r="E15" s="15">
        <v>0.7</v>
      </c>
      <c r="F15" s="15">
        <v>0</v>
      </c>
      <c r="G15" s="15">
        <v>0</v>
      </c>
      <c r="H15" s="15">
        <v>28.2</v>
      </c>
      <c r="I15" s="15">
        <v>37.6</v>
      </c>
      <c r="J15" s="15">
        <v>73.400000000000006</v>
      </c>
      <c r="K15" s="15">
        <v>97.9</v>
      </c>
    </row>
    <row r="16" spans="1:15" ht="21" customHeight="1">
      <c r="A16" s="2" t="s">
        <v>17</v>
      </c>
      <c r="B16" s="3">
        <v>40</v>
      </c>
      <c r="C16" s="3">
        <v>60</v>
      </c>
      <c r="D16" s="3">
        <v>2.4</v>
      </c>
      <c r="E16" s="3">
        <v>3.6</v>
      </c>
      <c r="F16" s="3">
        <v>0.5</v>
      </c>
      <c r="G16" s="3">
        <v>0.8</v>
      </c>
      <c r="H16" s="3">
        <v>16.399999999999999</v>
      </c>
      <c r="I16" s="3">
        <v>24.6</v>
      </c>
      <c r="J16" s="3">
        <v>82.4</v>
      </c>
      <c r="K16" s="3">
        <v>123.6</v>
      </c>
    </row>
    <row r="17" spans="1:11">
      <c r="A17" s="13" t="s">
        <v>103</v>
      </c>
      <c r="B17" s="56">
        <f>J18/J32</f>
        <v>0.37288669080758124</v>
      </c>
      <c r="C17" s="56">
        <f>K18/K32</f>
        <v>0.38276099370137479</v>
      </c>
      <c r="D17" s="2">
        <f>SUM(D11:D16)</f>
        <v>23.599999999999998</v>
      </c>
      <c r="E17" s="2">
        <f t="shared" ref="E17:K17" si="2">SUM(E11:E16)</f>
        <v>31.98</v>
      </c>
      <c r="F17" s="2">
        <f t="shared" si="2"/>
        <v>24.8</v>
      </c>
      <c r="G17" s="2">
        <f t="shared" si="2"/>
        <v>32.699999999999996</v>
      </c>
      <c r="H17" s="2">
        <f t="shared" si="2"/>
        <v>78.97999999999999</v>
      </c>
      <c r="I17" s="2">
        <f t="shared" si="2"/>
        <v>107.49000000000001</v>
      </c>
      <c r="J17" s="2">
        <f t="shared" si="2"/>
        <v>561.81999999999994</v>
      </c>
      <c r="K17" s="2">
        <f t="shared" si="2"/>
        <v>782.30000000000007</v>
      </c>
    </row>
    <row r="18" spans="1:11">
      <c r="A18" s="13" t="s">
        <v>106</v>
      </c>
      <c r="B18" s="56"/>
      <c r="C18" s="56"/>
      <c r="D18" s="37">
        <f>D17-(D12+D13+D14+D15)/100*11</f>
        <v>21.641999999999996</v>
      </c>
      <c r="E18" s="37">
        <f>E17-(E12+E13+E14+E15)/100*11</f>
        <v>29.329000000000001</v>
      </c>
      <c r="F18" s="37">
        <f>F17-(F12+F13+F14+F15)/100*12</f>
        <v>22.891999999999999</v>
      </c>
      <c r="G18" s="37">
        <f>G17-(G12+G13+G14+G15)/100*12</f>
        <v>30.131999999999994</v>
      </c>
      <c r="H18" s="37">
        <f t="shared" ref="H18:K18" si="3">H17-(H12+H13+H14+H15)/100*10</f>
        <v>72.911999999999992</v>
      </c>
      <c r="I18" s="37">
        <f t="shared" si="3"/>
        <v>99.441000000000003</v>
      </c>
      <c r="J18" s="37">
        <f t="shared" si="3"/>
        <v>523.62799999999993</v>
      </c>
      <c r="K18" s="37">
        <f t="shared" si="3"/>
        <v>728.62000000000012</v>
      </c>
    </row>
    <row r="19" spans="1:11">
      <c r="A19" s="141" t="s">
        <v>95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</row>
    <row r="20" spans="1:11" ht="15.75" customHeight="1">
      <c r="A20" s="2" t="s">
        <v>18</v>
      </c>
      <c r="B20" s="2" t="s">
        <v>14</v>
      </c>
      <c r="C20" s="6" t="s">
        <v>19</v>
      </c>
      <c r="D20" s="2">
        <v>9.1999999999999993</v>
      </c>
      <c r="E20" s="2">
        <v>10.9</v>
      </c>
      <c r="F20" s="2">
        <v>8.1999999999999993</v>
      </c>
      <c r="G20" s="2">
        <v>9.6</v>
      </c>
      <c r="H20" s="2">
        <v>8.5</v>
      </c>
      <c r="I20" s="2">
        <v>10.3</v>
      </c>
      <c r="J20" s="2">
        <v>99.3</v>
      </c>
      <c r="K20" s="2">
        <v>119.4</v>
      </c>
    </row>
    <row r="21" spans="1:11" ht="18" customHeight="1">
      <c r="A21" s="4" t="s">
        <v>170</v>
      </c>
      <c r="B21" s="2">
        <v>120</v>
      </c>
      <c r="C21" s="2">
        <v>150</v>
      </c>
      <c r="D21" s="2">
        <v>2.2000000000000002</v>
      </c>
      <c r="E21" s="9">
        <v>3.3</v>
      </c>
      <c r="F21" s="9">
        <v>3.1</v>
      </c>
      <c r="G21" s="9">
        <v>4.5999999999999996</v>
      </c>
      <c r="H21" s="9">
        <v>14.7</v>
      </c>
      <c r="I21" s="9">
        <v>22.1</v>
      </c>
      <c r="J21" s="2">
        <v>98.2</v>
      </c>
      <c r="K21" s="2">
        <v>147.30000000000001</v>
      </c>
    </row>
    <row r="22" spans="1:11">
      <c r="A22" s="2" t="s">
        <v>21</v>
      </c>
      <c r="B22" s="9">
        <v>150</v>
      </c>
      <c r="C22" s="9">
        <v>200</v>
      </c>
      <c r="D22" s="9">
        <v>4.2</v>
      </c>
      <c r="E22" s="9">
        <v>5.6</v>
      </c>
      <c r="F22" s="9">
        <v>4.8</v>
      </c>
      <c r="G22" s="9">
        <v>6.4</v>
      </c>
      <c r="H22" s="9">
        <v>7.1</v>
      </c>
      <c r="I22" s="9">
        <v>9.5</v>
      </c>
      <c r="J22" s="2">
        <v>86.9</v>
      </c>
      <c r="K22" s="2">
        <v>115.9</v>
      </c>
    </row>
    <row r="23" spans="1:11">
      <c r="A23" s="2" t="s">
        <v>22</v>
      </c>
      <c r="B23" s="3">
        <v>20</v>
      </c>
      <c r="C23" s="3">
        <v>30</v>
      </c>
      <c r="D23" s="3">
        <v>3</v>
      </c>
      <c r="E23" s="3">
        <v>4.5</v>
      </c>
      <c r="F23" s="3">
        <v>2.2999999999999998</v>
      </c>
      <c r="G23" s="3">
        <v>3.5</v>
      </c>
      <c r="H23" s="3">
        <v>18</v>
      </c>
      <c r="I23" s="3">
        <v>27.3</v>
      </c>
      <c r="J23" s="3">
        <v>72</v>
      </c>
      <c r="K23" s="3">
        <v>109</v>
      </c>
    </row>
    <row r="24" spans="1:11">
      <c r="A24" s="13" t="s">
        <v>104</v>
      </c>
      <c r="B24" s="56">
        <f>J25/J32</f>
        <v>0.23973566054598347</v>
      </c>
      <c r="C24" s="56">
        <f>K25/K32</f>
        <v>0.24423851774804448</v>
      </c>
      <c r="D24" s="2">
        <f>SUM(D20:D23)</f>
        <v>18.599999999999998</v>
      </c>
      <c r="E24" s="2">
        <f t="shared" ref="E24:K24" si="4">SUM(E20:E23)</f>
        <v>24.299999999999997</v>
      </c>
      <c r="F24" s="2">
        <f t="shared" si="4"/>
        <v>18.399999999999999</v>
      </c>
      <c r="G24" s="2">
        <f t="shared" si="4"/>
        <v>24.1</v>
      </c>
      <c r="H24" s="2">
        <f t="shared" si="4"/>
        <v>48.3</v>
      </c>
      <c r="I24" s="2">
        <f t="shared" si="4"/>
        <v>69.2</v>
      </c>
      <c r="J24" s="2">
        <f t="shared" si="4"/>
        <v>356.4</v>
      </c>
      <c r="K24" s="2">
        <f t="shared" si="4"/>
        <v>491.6</v>
      </c>
    </row>
    <row r="25" spans="1:11">
      <c r="A25" s="13" t="s">
        <v>106</v>
      </c>
      <c r="B25" s="56"/>
      <c r="C25" s="56"/>
      <c r="D25" s="37">
        <f>D24-(D20+D21)/100*11</f>
        <v>17.345999999999997</v>
      </c>
      <c r="E25" s="37">
        <f>E24-(E20+E21)/100*11</f>
        <v>22.737999999999996</v>
      </c>
      <c r="F25" s="37">
        <f>F24-(F20+F21)/100*12</f>
        <v>17.043999999999997</v>
      </c>
      <c r="G25" s="37">
        <f>G24-(G20+G21)/100*12</f>
        <v>22.396000000000001</v>
      </c>
      <c r="H25" s="37">
        <f t="shared" ref="H25:K25" si="5">H24-(H20+H21)/100*10</f>
        <v>45.98</v>
      </c>
      <c r="I25" s="37">
        <f t="shared" si="5"/>
        <v>65.960000000000008</v>
      </c>
      <c r="J25" s="37">
        <f t="shared" si="5"/>
        <v>336.65</v>
      </c>
      <c r="K25" s="37">
        <f t="shared" si="5"/>
        <v>464.93</v>
      </c>
    </row>
    <row r="26" spans="1:11" ht="18" customHeight="1">
      <c r="A26" s="142" t="s">
        <v>91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6" t="s">
        <v>99</v>
      </c>
      <c r="B27" s="3">
        <v>100</v>
      </c>
      <c r="C27" s="3">
        <v>180</v>
      </c>
      <c r="D27" s="3">
        <v>0.52</v>
      </c>
      <c r="E27" s="3">
        <v>0.94</v>
      </c>
      <c r="F27" s="3">
        <v>0.12</v>
      </c>
      <c r="G27" s="3">
        <v>0.22</v>
      </c>
      <c r="H27" s="3">
        <v>4.88</v>
      </c>
      <c r="I27" s="3">
        <v>7.36</v>
      </c>
      <c r="J27" s="3">
        <v>24</v>
      </c>
      <c r="K27" s="15">
        <v>43.2</v>
      </c>
    </row>
    <row r="28" spans="1:11">
      <c r="A28" s="6" t="s">
        <v>100</v>
      </c>
      <c r="B28" s="3">
        <v>100</v>
      </c>
      <c r="C28" s="3">
        <v>1</v>
      </c>
      <c r="D28" s="3">
        <v>14.95</v>
      </c>
      <c r="E28" s="3">
        <v>22.4</v>
      </c>
      <c r="F28" s="3">
        <v>7.83</v>
      </c>
      <c r="G28" s="3">
        <v>11.75</v>
      </c>
      <c r="H28" s="3">
        <v>15.4</v>
      </c>
      <c r="I28" s="3">
        <v>23.1</v>
      </c>
      <c r="J28" s="3">
        <v>194.03</v>
      </c>
      <c r="K28" s="15">
        <v>291</v>
      </c>
    </row>
    <row r="29" spans="1:11">
      <c r="A29" s="6" t="s">
        <v>101</v>
      </c>
      <c r="B29" s="3">
        <v>100</v>
      </c>
      <c r="C29" s="3">
        <v>150</v>
      </c>
      <c r="D29" s="3">
        <v>0.5</v>
      </c>
      <c r="E29" s="3">
        <v>0.75</v>
      </c>
      <c r="F29" s="3">
        <v>0</v>
      </c>
      <c r="G29" s="3">
        <v>0</v>
      </c>
      <c r="H29" s="3">
        <v>9.1</v>
      </c>
      <c r="I29" s="3">
        <v>13.65</v>
      </c>
      <c r="J29" s="3">
        <v>38</v>
      </c>
      <c r="K29" s="3">
        <v>57</v>
      </c>
    </row>
    <row r="30" spans="1:11">
      <c r="A30" s="24" t="s">
        <v>94</v>
      </c>
      <c r="B30" s="56">
        <f>J31/J32</f>
        <v>0.16409199183908904</v>
      </c>
      <c r="C30" s="56">
        <f>K31/K32</f>
        <v>0.18495579405229065</v>
      </c>
      <c r="D30" s="22">
        <f>SUM(D27:D29)</f>
        <v>15.969999999999999</v>
      </c>
      <c r="E30" s="22">
        <f t="shared" ref="E30:K30" si="6">SUM(E27:E29)</f>
        <v>24.09</v>
      </c>
      <c r="F30" s="22">
        <f t="shared" si="6"/>
        <v>7.95</v>
      </c>
      <c r="G30" s="22">
        <f t="shared" si="6"/>
        <v>11.97</v>
      </c>
      <c r="H30" s="22">
        <f t="shared" si="6"/>
        <v>29.380000000000003</v>
      </c>
      <c r="I30" s="22">
        <f t="shared" si="6"/>
        <v>44.11</v>
      </c>
      <c r="J30" s="22">
        <f t="shared" si="6"/>
        <v>256.02999999999997</v>
      </c>
      <c r="K30" s="22">
        <f t="shared" si="6"/>
        <v>391.2</v>
      </c>
    </row>
    <row r="31" spans="1:11">
      <c r="A31" s="13" t="s">
        <v>106</v>
      </c>
      <c r="B31" s="56"/>
      <c r="C31" s="56"/>
      <c r="D31" s="37">
        <f>D30-D30/100*10</f>
        <v>14.372999999999999</v>
      </c>
      <c r="E31" s="37">
        <f>E30-E30/100*10</f>
        <v>21.681000000000001</v>
      </c>
      <c r="F31" s="37">
        <f>F30-F30/100*12</f>
        <v>6.9960000000000004</v>
      </c>
      <c r="G31" s="37">
        <f>G30-G30/100*12</f>
        <v>10.5336</v>
      </c>
      <c r="H31" s="37">
        <f>H30-H30/100*11</f>
        <v>26.148200000000003</v>
      </c>
      <c r="I31" s="37">
        <f>I30-I30/100*11</f>
        <v>39.257899999999999</v>
      </c>
      <c r="J31" s="37">
        <f t="shared" ref="J31:K31" si="7">J30-J30/100*10</f>
        <v>230.42699999999996</v>
      </c>
      <c r="K31" s="37">
        <f t="shared" si="7"/>
        <v>352.08</v>
      </c>
    </row>
    <row r="32" spans="1:11">
      <c r="A32" s="139" t="s">
        <v>109</v>
      </c>
      <c r="B32" s="139"/>
      <c r="C32" s="139"/>
      <c r="D32" s="38">
        <f t="shared" ref="D32:K32" si="8">D9+D18+D25+D31</f>
        <v>62.069999999999986</v>
      </c>
      <c r="E32" s="38">
        <f t="shared" si="8"/>
        <v>84.057999999999993</v>
      </c>
      <c r="F32" s="38">
        <f t="shared" si="8"/>
        <v>56.283999999999999</v>
      </c>
      <c r="G32" s="38">
        <f t="shared" si="8"/>
        <v>74.317599999999999</v>
      </c>
      <c r="H32" s="38">
        <f t="shared" si="8"/>
        <v>208.81019999999998</v>
      </c>
      <c r="I32" s="38">
        <f t="shared" si="8"/>
        <v>286.22890000000001</v>
      </c>
      <c r="J32" s="38">
        <f t="shared" si="8"/>
        <v>1404.2549999999999</v>
      </c>
      <c r="K32" s="38">
        <f t="shared" si="8"/>
        <v>1903.5900000000001</v>
      </c>
    </row>
    <row r="33" spans="1:12">
      <c r="A33" s="77"/>
      <c r="B33" s="23"/>
      <c r="C33" s="23"/>
      <c r="D33" s="23">
        <v>1</v>
      </c>
      <c r="E33" s="23">
        <v>1</v>
      </c>
      <c r="F33" s="30">
        <f>F32/D32</f>
        <v>0.90678266473336577</v>
      </c>
      <c r="G33" s="30">
        <f t="shared" ref="G33:I33" si="9">G32/E32</f>
        <v>0.88412286754383884</v>
      </c>
      <c r="H33" s="30">
        <f t="shared" si="9"/>
        <v>3.70993888138725</v>
      </c>
      <c r="I33" s="30">
        <f t="shared" si="9"/>
        <v>3.8514281946672124</v>
      </c>
      <c r="J33" s="23"/>
      <c r="K33" s="23"/>
    </row>
    <row r="34" spans="1:12">
      <c r="A34" s="11" t="s">
        <v>105</v>
      </c>
      <c r="B34" s="10"/>
      <c r="C34" s="10"/>
      <c r="D34" s="10"/>
      <c r="E34" s="10"/>
      <c r="F34" s="10"/>
      <c r="G34" s="25"/>
      <c r="H34" s="25"/>
      <c r="I34" s="25"/>
      <c r="J34" s="25"/>
      <c r="K34" s="25"/>
    </row>
    <row r="35" spans="1:12">
      <c r="A35" s="11" t="s">
        <v>108</v>
      </c>
      <c r="B35" s="10"/>
      <c r="C35" s="10"/>
      <c r="D35" s="10"/>
      <c r="E35" s="10"/>
      <c r="F35" s="10"/>
      <c r="G35" s="25"/>
      <c r="H35" s="25"/>
      <c r="I35" s="25"/>
      <c r="J35" s="25"/>
      <c r="K35" s="25"/>
    </row>
    <row r="36" spans="1:12">
      <c r="A36" s="27"/>
      <c r="B36" s="10"/>
      <c r="C36" s="10"/>
      <c r="D36" s="10"/>
      <c r="E36" s="10"/>
      <c r="F36" s="10"/>
      <c r="G36" s="25"/>
      <c r="H36" s="25"/>
      <c r="I36" s="25"/>
      <c r="J36" s="25"/>
      <c r="K36" s="25"/>
    </row>
    <row r="37" spans="1:12">
      <c r="A37" s="26" t="s">
        <v>120</v>
      </c>
      <c r="E37" s="26" t="s">
        <v>122</v>
      </c>
      <c r="K37" s="1" t="s">
        <v>121</v>
      </c>
    </row>
    <row r="38" spans="1:12">
      <c r="A38" s="138" t="s">
        <v>0</v>
      </c>
      <c r="B38" s="138" t="s">
        <v>87</v>
      </c>
      <c r="C38" s="138"/>
      <c r="D38" s="138" t="s">
        <v>85</v>
      </c>
      <c r="E38" s="138"/>
      <c r="F38" s="138" t="s">
        <v>86</v>
      </c>
      <c r="G38" s="138"/>
      <c r="H38" s="138" t="s">
        <v>88</v>
      </c>
      <c r="I38" s="138"/>
      <c r="J38" s="138" t="s">
        <v>1</v>
      </c>
      <c r="K38" s="138"/>
    </row>
    <row r="39" spans="1:12">
      <c r="A39" s="138"/>
      <c r="B39" s="71" t="s">
        <v>2</v>
      </c>
      <c r="C39" s="71" t="s">
        <v>3</v>
      </c>
      <c r="D39" s="71" t="s">
        <v>2</v>
      </c>
      <c r="E39" s="71" t="s">
        <v>3</v>
      </c>
      <c r="F39" s="71" t="s">
        <v>2</v>
      </c>
      <c r="G39" s="71" t="s">
        <v>3</v>
      </c>
      <c r="H39" s="71" t="s">
        <v>2</v>
      </c>
      <c r="I39" s="71" t="s">
        <v>3</v>
      </c>
      <c r="J39" s="71" t="s">
        <v>2</v>
      </c>
      <c r="K39" s="71" t="s">
        <v>3</v>
      </c>
    </row>
    <row r="40" spans="1:12">
      <c r="A40" s="12" t="s">
        <v>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2" ht="18.75" customHeight="1">
      <c r="A41" s="6" t="s">
        <v>98</v>
      </c>
      <c r="B41" s="3">
        <v>130</v>
      </c>
      <c r="C41" s="3">
        <v>180</v>
      </c>
      <c r="D41" s="3">
        <v>4.6500000000000004</v>
      </c>
      <c r="E41" s="3">
        <v>6.4</v>
      </c>
      <c r="F41" s="3">
        <v>5.8</v>
      </c>
      <c r="G41" s="3">
        <v>7.98</v>
      </c>
      <c r="H41" s="3">
        <v>17.100000000000001</v>
      </c>
      <c r="I41" s="3">
        <v>23.6</v>
      </c>
      <c r="J41" s="3">
        <v>138.72999999999999</v>
      </c>
      <c r="K41" s="2">
        <v>191.3</v>
      </c>
    </row>
    <row r="42" spans="1:12" ht="19.5" customHeight="1">
      <c r="A42" s="2" t="s">
        <v>26</v>
      </c>
      <c r="B42" s="15">
        <v>150</v>
      </c>
      <c r="C42" s="15">
        <v>200</v>
      </c>
      <c r="D42" s="15">
        <v>2.1</v>
      </c>
      <c r="E42" s="15">
        <v>2.8</v>
      </c>
      <c r="F42" s="15">
        <v>1.8</v>
      </c>
      <c r="G42" s="15">
        <v>2.5</v>
      </c>
      <c r="H42" s="15">
        <v>14.7</v>
      </c>
      <c r="I42" s="15">
        <v>19.7</v>
      </c>
      <c r="J42" s="15">
        <v>81.599999999999994</v>
      </c>
      <c r="K42" s="15">
        <v>108.9</v>
      </c>
    </row>
    <row r="43" spans="1:12">
      <c r="A43" s="2" t="s">
        <v>27</v>
      </c>
      <c r="B43" s="15">
        <v>35</v>
      </c>
      <c r="C43" s="15">
        <v>42</v>
      </c>
      <c r="D43" s="15">
        <v>2.44</v>
      </c>
      <c r="E43" s="15">
        <v>2.9</v>
      </c>
      <c r="F43" s="15">
        <v>3.95</v>
      </c>
      <c r="G43" s="15">
        <v>4.7</v>
      </c>
      <c r="H43" s="15">
        <v>14.6</v>
      </c>
      <c r="I43" s="15">
        <v>17.399999999999999</v>
      </c>
      <c r="J43" s="15">
        <v>105.7</v>
      </c>
      <c r="K43" s="15">
        <v>125.8</v>
      </c>
    </row>
    <row r="44" spans="1:12">
      <c r="A44" s="48" t="s">
        <v>52</v>
      </c>
      <c r="B44" s="8" t="s">
        <v>107</v>
      </c>
      <c r="C44" s="9" t="s">
        <v>53</v>
      </c>
      <c r="D44" s="9">
        <v>0.1</v>
      </c>
      <c r="E44" s="9">
        <v>0.2</v>
      </c>
      <c r="F44" s="9">
        <v>0.1</v>
      </c>
      <c r="G44" s="9">
        <v>0.15</v>
      </c>
      <c r="H44" s="9">
        <v>21</v>
      </c>
      <c r="I44" s="9">
        <v>31</v>
      </c>
      <c r="J44" s="2">
        <v>89</v>
      </c>
      <c r="K44" s="2">
        <v>133.5</v>
      </c>
    </row>
    <row r="45" spans="1:12">
      <c r="A45" s="13" t="s">
        <v>10</v>
      </c>
      <c r="B45" s="28">
        <f>J46/J66</f>
        <v>0.26562520065670081</v>
      </c>
      <c r="C45" s="28">
        <f>K46/K66</f>
        <v>0.2780637002617416</v>
      </c>
      <c r="D45" s="2">
        <f>SUM(D41:D44)</f>
        <v>9.2899999999999991</v>
      </c>
      <c r="E45" s="2">
        <f t="shared" ref="E45:K45" si="10">SUM(E41:E44)</f>
        <v>12.299999999999999</v>
      </c>
      <c r="F45" s="2">
        <f t="shared" si="10"/>
        <v>11.65</v>
      </c>
      <c r="G45" s="2">
        <f t="shared" si="10"/>
        <v>15.33</v>
      </c>
      <c r="H45" s="2">
        <f t="shared" si="10"/>
        <v>67.400000000000006</v>
      </c>
      <c r="I45" s="2">
        <f t="shared" si="10"/>
        <v>91.699999999999989</v>
      </c>
      <c r="J45" s="2">
        <f t="shared" si="10"/>
        <v>415.03</v>
      </c>
      <c r="K45" s="2">
        <f t="shared" si="10"/>
        <v>559.5</v>
      </c>
    </row>
    <row r="46" spans="1:12">
      <c r="A46" s="13" t="s">
        <v>106</v>
      </c>
      <c r="B46" s="56"/>
      <c r="C46" s="56"/>
      <c r="D46" s="37">
        <f>D45-(D41+D42)/100*11</f>
        <v>8.5474999999999994</v>
      </c>
      <c r="E46" s="37">
        <f>E45-(E41+E42)/100*11</f>
        <v>11.287999999999998</v>
      </c>
      <c r="F46" s="37">
        <f>F45-(F41+F42)/100*12</f>
        <v>10.738</v>
      </c>
      <c r="G46" s="37">
        <f>G45-(G41+G42)/100*12</f>
        <v>14.0724</v>
      </c>
      <c r="H46" s="37">
        <f t="shared" ref="H46" si="11">H45-(H41+H42)/100*10</f>
        <v>64.22</v>
      </c>
      <c r="I46" s="37">
        <f t="shared" ref="I46" si="12">I45-(I41+I42)/100*10</f>
        <v>87.36999999999999</v>
      </c>
      <c r="J46" s="37">
        <f>J45-(J41+J42)/100*10</f>
        <v>392.99699999999996</v>
      </c>
      <c r="K46" s="37">
        <f>K45-(K41+K42)/100*10</f>
        <v>529.48</v>
      </c>
    </row>
    <row r="47" spans="1:12">
      <c r="A47" s="12" t="s">
        <v>11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5"/>
    </row>
    <row r="48" spans="1:12" ht="17.25" customHeight="1">
      <c r="A48" s="78" t="s">
        <v>97</v>
      </c>
      <c r="B48" s="15">
        <v>40</v>
      </c>
      <c r="C48" s="15">
        <v>50</v>
      </c>
      <c r="D48" s="20">
        <v>0.69</v>
      </c>
      <c r="E48" s="20">
        <v>0.87</v>
      </c>
      <c r="F48" s="20">
        <v>3.37</v>
      </c>
      <c r="G48" s="20">
        <v>4.22</v>
      </c>
      <c r="H48" s="20">
        <v>4.37</v>
      </c>
      <c r="I48" s="20">
        <v>5.47</v>
      </c>
      <c r="J48" s="15">
        <v>50.09</v>
      </c>
      <c r="K48" s="15">
        <v>62.62</v>
      </c>
    </row>
    <row r="49" spans="1:12" ht="31.5">
      <c r="A49" s="2" t="s">
        <v>29</v>
      </c>
      <c r="B49" s="15" t="s">
        <v>30</v>
      </c>
      <c r="C49" s="15" t="s">
        <v>31</v>
      </c>
      <c r="D49" s="15">
        <v>4.8</v>
      </c>
      <c r="E49" s="15">
        <v>5.0999999999999996</v>
      </c>
      <c r="F49" s="15">
        <v>4.4000000000000004</v>
      </c>
      <c r="G49" s="15">
        <v>7.9</v>
      </c>
      <c r="H49" s="15">
        <v>9.1999999999999993</v>
      </c>
      <c r="I49" s="15">
        <v>12.4</v>
      </c>
      <c r="J49" s="15">
        <v>96.1</v>
      </c>
      <c r="K49" s="15">
        <v>135.1</v>
      </c>
    </row>
    <row r="50" spans="1:12" ht="17.25" customHeight="1">
      <c r="A50" s="2" t="s">
        <v>32</v>
      </c>
      <c r="B50" s="15">
        <v>80</v>
      </c>
      <c r="C50" s="15">
        <v>100</v>
      </c>
      <c r="D50" s="15">
        <v>10</v>
      </c>
      <c r="E50" s="15">
        <v>12.5</v>
      </c>
      <c r="F50" s="15">
        <v>7.4</v>
      </c>
      <c r="G50" s="15">
        <v>9.1999999999999993</v>
      </c>
      <c r="H50" s="15">
        <v>10.8</v>
      </c>
      <c r="I50" s="15">
        <v>13.5</v>
      </c>
      <c r="J50" s="15">
        <v>150.5</v>
      </c>
      <c r="K50" s="15">
        <v>188.2</v>
      </c>
    </row>
    <row r="51" spans="1:12" ht="18" customHeight="1">
      <c r="A51" s="88" t="s">
        <v>174</v>
      </c>
      <c r="B51" s="15">
        <v>100</v>
      </c>
      <c r="C51" s="15">
        <v>100</v>
      </c>
      <c r="D51" s="15">
        <v>2.2999999999999998</v>
      </c>
      <c r="E51" s="15">
        <v>2.2999999999999998</v>
      </c>
      <c r="F51" s="15">
        <v>4.5999999999999996</v>
      </c>
      <c r="G51" s="15">
        <v>4.5999999999999996</v>
      </c>
      <c r="H51" s="15">
        <v>14.5</v>
      </c>
      <c r="I51" s="15">
        <v>14.5</v>
      </c>
      <c r="J51" s="15">
        <v>87.4</v>
      </c>
      <c r="K51" s="15">
        <v>87.4</v>
      </c>
    </row>
    <row r="52" spans="1:12" ht="17.25" customHeight="1">
      <c r="A52" s="2" t="s">
        <v>16</v>
      </c>
      <c r="B52" s="15">
        <v>150</v>
      </c>
      <c r="C52" s="15">
        <v>200</v>
      </c>
      <c r="D52" s="15">
        <v>0.5</v>
      </c>
      <c r="E52" s="15">
        <v>0.7</v>
      </c>
      <c r="F52" s="15">
        <v>0</v>
      </c>
      <c r="G52" s="15">
        <v>0</v>
      </c>
      <c r="H52" s="15">
        <v>28.2</v>
      </c>
      <c r="I52" s="15">
        <v>37.6</v>
      </c>
      <c r="J52" s="15">
        <v>73.400000000000006</v>
      </c>
      <c r="K52" s="15">
        <v>97.9</v>
      </c>
    </row>
    <row r="53" spans="1:12">
      <c r="A53" s="2" t="s">
        <v>17</v>
      </c>
      <c r="B53" s="3">
        <v>40</v>
      </c>
      <c r="C53" s="3">
        <v>60</v>
      </c>
      <c r="D53" s="3">
        <v>2.4</v>
      </c>
      <c r="E53" s="3">
        <v>3.6</v>
      </c>
      <c r="F53" s="3">
        <v>0.5</v>
      </c>
      <c r="G53" s="3">
        <v>0.8</v>
      </c>
      <c r="H53" s="3">
        <v>16.399999999999999</v>
      </c>
      <c r="I53" s="3">
        <v>24.6</v>
      </c>
      <c r="J53" s="3">
        <v>82.4</v>
      </c>
      <c r="K53" s="3">
        <v>123.6</v>
      </c>
    </row>
    <row r="54" spans="1:12">
      <c r="A54" s="13" t="s">
        <v>10</v>
      </c>
      <c r="B54" s="28">
        <f>J55/J66</f>
        <v>0.33737361584895614</v>
      </c>
      <c r="C54" s="28">
        <f>K55/K66</f>
        <v>0.33818444591023478</v>
      </c>
      <c r="D54" s="15">
        <f>SUM(D48:D53)</f>
        <v>20.689999999999998</v>
      </c>
      <c r="E54" s="15">
        <f t="shared" ref="E54:K54" si="13">SUM(E48:E53)</f>
        <v>25.07</v>
      </c>
      <c r="F54" s="15">
        <f t="shared" si="13"/>
        <v>20.270000000000003</v>
      </c>
      <c r="G54" s="15">
        <f t="shared" si="13"/>
        <v>26.720000000000002</v>
      </c>
      <c r="H54" s="15">
        <f t="shared" si="13"/>
        <v>83.47</v>
      </c>
      <c r="I54" s="15">
        <f t="shared" si="13"/>
        <v>108.07</v>
      </c>
      <c r="J54" s="15">
        <f t="shared" si="13"/>
        <v>539.89</v>
      </c>
      <c r="K54" s="15">
        <f t="shared" si="13"/>
        <v>694.81999999999994</v>
      </c>
    </row>
    <row r="55" spans="1:12">
      <c r="A55" s="13" t="s">
        <v>106</v>
      </c>
      <c r="B55" s="56"/>
      <c r="C55" s="56"/>
      <c r="D55" s="39">
        <f>D54-(D49+D50+D51+D52)/100*11</f>
        <v>18.753999999999998</v>
      </c>
      <c r="E55" s="39">
        <f>E54-(E49+E50+E51+E52)/100*11</f>
        <v>22.804000000000002</v>
      </c>
      <c r="F55" s="39">
        <f>F54-(F49+F50+F51+F52)/100*12</f>
        <v>18.302000000000003</v>
      </c>
      <c r="G55" s="39">
        <f>G54-(G49+G50+G51+G52)/100*12</f>
        <v>24.116000000000003</v>
      </c>
      <c r="H55" s="39">
        <f>H54-(H49+H50+H51+H52)/100*10</f>
        <v>77.2</v>
      </c>
      <c r="I55" s="39">
        <f t="shared" ref="I55:K55" si="14">I54-(I49+I50+I51+I52)/100*10</f>
        <v>100.27</v>
      </c>
      <c r="J55" s="39">
        <f t="shared" si="14"/>
        <v>499.15</v>
      </c>
      <c r="K55" s="39">
        <f t="shared" si="14"/>
        <v>643.95999999999992</v>
      </c>
    </row>
    <row r="56" spans="1:12">
      <c r="A56" s="141" t="s">
        <v>95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5"/>
    </row>
    <row r="57" spans="1:12" ht="31.5">
      <c r="A57" s="78" t="s">
        <v>23</v>
      </c>
      <c r="B57" s="6" t="s">
        <v>24</v>
      </c>
      <c r="C57" s="7" t="s">
        <v>25</v>
      </c>
      <c r="D57" s="2">
        <v>15.8</v>
      </c>
      <c r="E57" s="2">
        <v>23.4</v>
      </c>
      <c r="F57" s="2">
        <v>12.1</v>
      </c>
      <c r="G57" s="2">
        <v>17.600000000000001</v>
      </c>
      <c r="H57" s="2">
        <v>30.1</v>
      </c>
      <c r="I57" s="2">
        <v>43.3</v>
      </c>
      <c r="J57" s="2">
        <v>292.3</v>
      </c>
      <c r="K57" s="2">
        <v>365.4</v>
      </c>
    </row>
    <row r="58" spans="1:12">
      <c r="A58" s="78" t="s">
        <v>33</v>
      </c>
      <c r="B58" s="15" t="s">
        <v>34</v>
      </c>
      <c r="C58" s="15" t="s">
        <v>35</v>
      </c>
      <c r="D58" s="15">
        <v>2.6</v>
      </c>
      <c r="E58" s="15">
        <v>3.4</v>
      </c>
      <c r="F58" s="15">
        <v>2.2999999999999998</v>
      </c>
      <c r="G58" s="15">
        <v>3</v>
      </c>
      <c r="H58" s="15">
        <v>14</v>
      </c>
      <c r="I58" s="15">
        <v>18.7</v>
      </c>
      <c r="J58" s="15">
        <v>83.8</v>
      </c>
      <c r="K58" s="15">
        <v>112.3</v>
      </c>
    </row>
    <row r="59" spans="1:12">
      <c r="A59" s="12" t="s">
        <v>10</v>
      </c>
      <c r="B59" s="28">
        <f>J60/J66</f>
        <v>0.2287841234673208</v>
      </c>
      <c r="C59" s="28">
        <f>K60/K66</f>
        <v>0.22578364934186479</v>
      </c>
      <c r="D59" s="15">
        <f t="shared" ref="D59:K59" si="15">SUM(D57:D58)</f>
        <v>18.400000000000002</v>
      </c>
      <c r="E59" s="15">
        <f t="shared" si="15"/>
        <v>26.799999999999997</v>
      </c>
      <c r="F59" s="15">
        <f t="shared" si="15"/>
        <v>14.399999999999999</v>
      </c>
      <c r="G59" s="15">
        <f t="shared" si="15"/>
        <v>20.6</v>
      </c>
      <c r="H59" s="15">
        <f t="shared" si="15"/>
        <v>44.1</v>
      </c>
      <c r="I59" s="15">
        <f t="shared" si="15"/>
        <v>62</v>
      </c>
      <c r="J59" s="15">
        <f t="shared" si="15"/>
        <v>376.1</v>
      </c>
      <c r="K59" s="15">
        <f t="shared" si="15"/>
        <v>477.7</v>
      </c>
    </row>
    <row r="60" spans="1:12">
      <c r="A60" s="13" t="s">
        <v>106</v>
      </c>
      <c r="B60" s="56"/>
      <c r="C60" s="56"/>
      <c r="D60" s="37">
        <f>D59-(D57+D58)/100*11</f>
        <v>16.376000000000001</v>
      </c>
      <c r="E60" s="37">
        <f>E59-(E57+E58)/100*11</f>
        <v>23.851999999999997</v>
      </c>
      <c r="F60" s="37">
        <f>F59-(F57+F58)/100*12</f>
        <v>12.671999999999999</v>
      </c>
      <c r="G60" s="37">
        <f>G59-(G57+G58)/100*12</f>
        <v>18.128</v>
      </c>
      <c r="H60" s="37">
        <f>H59-(H57+H58)/100*10</f>
        <v>39.69</v>
      </c>
      <c r="I60" s="37">
        <f>I59-(I57+I58)/100*10</f>
        <v>55.8</v>
      </c>
      <c r="J60" s="37">
        <f>J59-(J57+J58)/100*10</f>
        <v>338.49</v>
      </c>
      <c r="K60" s="37">
        <f>K59-(K57+K58)/100*10</f>
        <v>429.93</v>
      </c>
    </row>
    <row r="61" spans="1:12">
      <c r="A61" s="142" t="s">
        <v>96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</row>
    <row r="62" spans="1:12" ht="31.5">
      <c r="A62" s="6" t="s">
        <v>89</v>
      </c>
      <c r="B62" s="21" t="s">
        <v>92</v>
      </c>
      <c r="C62" s="15" t="s">
        <v>93</v>
      </c>
      <c r="D62" s="21">
        <v>4.55</v>
      </c>
      <c r="E62" s="15">
        <v>5.51</v>
      </c>
      <c r="F62" s="21">
        <v>6.52</v>
      </c>
      <c r="G62" s="15">
        <v>8.14</v>
      </c>
      <c r="H62" s="21">
        <v>26.88</v>
      </c>
      <c r="I62" s="15">
        <v>32.299999999999997</v>
      </c>
      <c r="J62" s="21">
        <v>189.2</v>
      </c>
      <c r="K62" s="15">
        <v>230.22</v>
      </c>
    </row>
    <row r="63" spans="1:12">
      <c r="A63" s="6" t="s">
        <v>90</v>
      </c>
      <c r="B63" s="20">
        <v>150</v>
      </c>
      <c r="C63" s="3">
        <v>180</v>
      </c>
      <c r="D63" s="20">
        <v>4.3</v>
      </c>
      <c r="E63" s="3">
        <v>5.08</v>
      </c>
      <c r="F63" s="20">
        <v>3.8</v>
      </c>
      <c r="G63" s="3">
        <v>4.5</v>
      </c>
      <c r="H63" s="20">
        <v>7.2</v>
      </c>
      <c r="I63" s="3">
        <v>8.51</v>
      </c>
      <c r="J63" s="20">
        <v>78.599999999999994</v>
      </c>
      <c r="K63" s="3">
        <v>93.6</v>
      </c>
    </row>
    <row r="64" spans="1:12">
      <c r="A64" s="22" t="s">
        <v>94</v>
      </c>
      <c r="B64" s="28">
        <f>J65/J66</f>
        <v>0.16821706002702233</v>
      </c>
      <c r="C64" s="28">
        <f>K65/K66</f>
        <v>0.15796820448615878</v>
      </c>
      <c r="D64" s="22">
        <f>SUM(D62:D63)</f>
        <v>8.85</v>
      </c>
      <c r="E64" s="22">
        <f t="shared" ref="E64" si="16">SUM(E62:E63)</f>
        <v>10.59</v>
      </c>
      <c r="F64" s="22">
        <f t="shared" ref="F64" si="17">SUM(F62:F63)</f>
        <v>10.32</v>
      </c>
      <c r="G64" s="22">
        <f t="shared" ref="G64" si="18">SUM(G62:G63)</f>
        <v>12.64</v>
      </c>
      <c r="H64" s="22">
        <f t="shared" ref="H64" si="19">SUM(H62:H63)</f>
        <v>34.08</v>
      </c>
      <c r="I64" s="22">
        <f t="shared" ref="I64" si="20">SUM(I62:I63)</f>
        <v>40.809999999999995</v>
      </c>
      <c r="J64" s="22">
        <f t="shared" ref="J64" si="21">SUM(J62:J63)</f>
        <v>267.79999999999995</v>
      </c>
      <c r="K64" s="22">
        <f t="shared" ref="K64" si="22">SUM(K62:K63)</f>
        <v>323.82</v>
      </c>
    </row>
    <row r="65" spans="1:11">
      <c r="A65" s="13" t="s">
        <v>106</v>
      </c>
      <c r="B65" s="56"/>
      <c r="C65" s="56"/>
      <c r="D65" s="39">
        <f>D64-(D61+D62)/100*11</f>
        <v>8.349499999999999</v>
      </c>
      <c r="E65" s="39">
        <f>E64-(E61+E62)/100*11</f>
        <v>9.9839000000000002</v>
      </c>
      <c r="F65" s="39">
        <f>F64-(F61+F62)/100*12</f>
        <v>9.5376000000000012</v>
      </c>
      <c r="G65" s="39">
        <f>G64-(G61+G62)/100*12</f>
        <v>11.6632</v>
      </c>
      <c r="H65" s="39">
        <f t="shared" ref="H65" si="23">H64-(H61+H62)/100*10</f>
        <v>31.391999999999999</v>
      </c>
      <c r="I65" s="39">
        <f t="shared" ref="I65" si="24">I64-(I61+I62)/100*10</f>
        <v>37.58</v>
      </c>
      <c r="J65" s="39">
        <f>J64-(J61+J62)/100*10</f>
        <v>248.87999999999997</v>
      </c>
      <c r="K65" s="39">
        <f>K64-(K61+K62)/100*10</f>
        <v>300.798</v>
      </c>
    </row>
    <row r="66" spans="1:11">
      <c r="A66" s="139" t="s">
        <v>109</v>
      </c>
      <c r="B66" s="139"/>
      <c r="C66" s="139"/>
      <c r="D66" s="30">
        <f t="shared" ref="D66:K66" si="25">D46+D55+D60+D65</f>
        <v>52.026999999999994</v>
      </c>
      <c r="E66" s="30">
        <f t="shared" si="25"/>
        <v>67.927899999999994</v>
      </c>
      <c r="F66" s="30">
        <f t="shared" si="25"/>
        <v>51.249600000000001</v>
      </c>
      <c r="G66" s="30">
        <f t="shared" si="25"/>
        <v>67.979600000000005</v>
      </c>
      <c r="H66" s="30">
        <f t="shared" si="25"/>
        <v>212.50200000000001</v>
      </c>
      <c r="I66" s="30">
        <f t="shared" si="25"/>
        <v>281.02</v>
      </c>
      <c r="J66" s="30">
        <f t="shared" si="25"/>
        <v>1479.5169999999998</v>
      </c>
      <c r="K66" s="30">
        <f t="shared" si="25"/>
        <v>1904.1680000000001</v>
      </c>
    </row>
    <row r="67" spans="1:11">
      <c r="A67" s="20"/>
      <c r="B67" s="20"/>
      <c r="C67" s="20"/>
      <c r="D67" s="23">
        <v>1</v>
      </c>
      <c r="E67" s="23">
        <v>1</v>
      </c>
      <c r="F67" s="30">
        <f>F66/D66</f>
        <v>0.98505775847156296</v>
      </c>
      <c r="G67" s="30">
        <f t="shared" ref="G67" si="26">G66/E66</f>
        <v>1.0007611011086757</v>
      </c>
      <c r="H67" s="30">
        <f>H66/D66</f>
        <v>4.0844561477694281</v>
      </c>
      <c r="I67" s="30">
        <f>I66/E66</f>
        <v>4.1370335311411068</v>
      </c>
      <c r="J67" s="20"/>
      <c r="K67" s="20"/>
    </row>
    <row r="68" spans="1:11">
      <c r="A68" s="11" t="s">
        <v>110</v>
      </c>
      <c r="D68" s="25"/>
      <c r="E68" s="25"/>
      <c r="F68" s="25"/>
      <c r="G68" s="25"/>
      <c r="H68" s="25"/>
      <c r="I68" s="25"/>
    </row>
    <row r="69" spans="1:11">
      <c r="A69" s="11" t="s">
        <v>111</v>
      </c>
      <c r="D69" s="25"/>
      <c r="E69" s="25"/>
      <c r="F69" s="25"/>
      <c r="G69" s="25"/>
      <c r="H69" s="25"/>
      <c r="I69" s="25"/>
    </row>
    <row r="70" spans="1:11">
      <c r="A70" s="26" t="s">
        <v>120</v>
      </c>
      <c r="E70" s="26" t="s">
        <v>82</v>
      </c>
      <c r="K70" s="1" t="s">
        <v>121</v>
      </c>
    </row>
    <row r="71" spans="1:11">
      <c r="A71" s="138" t="s">
        <v>0</v>
      </c>
      <c r="B71" s="138" t="s">
        <v>87</v>
      </c>
      <c r="C71" s="138"/>
      <c r="D71" s="138" t="s">
        <v>85</v>
      </c>
      <c r="E71" s="138"/>
      <c r="F71" s="138" t="s">
        <v>86</v>
      </c>
      <c r="G71" s="138"/>
      <c r="H71" s="138" t="s">
        <v>88</v>
      </c>
      <c r="I71" s="138"/>
      <c r="J71" s="138" t="s">
        <v>1</v>
      </c>
      <c r="K71" s="138"/>
    </row>
    <row r="72" spans="1:11">
      <c r="A72" s="138"/>
      <c r="B72" s="71" t="s">
        <v>2</v>
      </c>
      <c r="C72" s="71" t="s">
        <v>3</v>
      </c>
      <c r="D72" s="71" t="s">
        <v>2</v>
      </c>
      <c r="E72" s="71" t="s">
        <v>3</v>
      </c>
      <c r="F72" s="71" t="s">
        <v>2</v>
      </c>
      <c r="G72" s="71" t="s">
        <v>3</v>
      </c>
      <c r="H72" s="71" t="s">
        <v>2</v>
      </c>
      <c r="I72" s="71" t="s">
        <v>3</v>
      </c>
      <c r="J72" s="71" t="s">
        <v>2</v>
      </c>
      <c r="K72" s="71" t="s">
        <v>3</v>
      </c>
    </row>
    <row r="73" spans="1:11">
      <c r="A73" s="141" t="s">
        <v>4</v>
      </c>
      <c r="B73" s="141"/>
      <c r="C73" s="141"/>
      <c r="D73" s="141"/>
      <c r="E73" s="141"/>
      <c r="F73" s="141"/>
      <c r="G73" s="141"/>
      <c r="H73" s="141"/>
      <c r="I73" s="141"/>
      <c r="J73" s="141"/>
      <c r="K73" s="141"/>
    </row>
    <row r="74" spans="1:11">
      <c r="A74" s="2" t="s">
        <v>36</v>
      </c>
      <c r="B74" s="15">
        <v>50</v>
      </c>
      <c r="C74" s="15">
        <v>70</v>
      </c>
      <c r="D74" s="15">
        <v>5.2</v>
      </c>
      <c r="E74" s="15">
        <v>7.3</v>
      </c>
      <c r="F74" s="15">
        <v>6.9</v>
      </c>
      <c r="G74" s="15">
        <v>9.6</v>
      </c>
      <c r="H74" s="15">
        <v>0.9</v>
      </c>
      <c r="I74" s="15">
        <v>1.3</v>
      </c>
      <c r="J74" s="15">
        <v>86.1</v>
      </c>
      <c r="K74" s="15">
        <v>120.6</v>
      </c>
    </row>
    <row r="75" spans="1:11" ht="17.25" customHeight="1">
      <c r="A75" s="2" t="s">
        <v>54</v>
      </c>
      <c r="B75" s="15">
        <v>100</v>
      </c>
      <c r="C75" s="15">
        <v>130</v>
      </c>
      <c r="D75" s="36">
        <v>4.04</v>
      </c>
      <c r="E75" s="36">
        <v>5.25</v>
      </c>
      <c r="F75" s="36">
        <v>4.2</v>
      </c>
      <c r="G75" s="36">
        <v>5.5</v>
      </c>
      <c r="H75" s="36">
        <v>13.27</v>
      </c>
      <c r="I75" s="36">
        <v>17.25</v>
      </c>
      <c r="J75" s="36">
        <v>126.1</v>
      </c>
      <c r="K75" s="15">
        <v>163.9</v>
      </c>
    </row>
    <row r="76" spans="1:11">
      <c r="A76" s="9" t="s">
        <v>6</v>
      </c>
      <c r="B76" s="15">
        <v>150</v>
      </c>
      <c r="C76" s="15">
        <v>200</v>
      </c>
      <c r="D76" s="15">
        <v>2.9</v>
      </c>
      <c r="E76" s="15">
        <v>3.8</v>
      </c>
      <c r="F76" s="15">
        <v>2.4</v>
      </c>
      <c r="G76" s="15">
        <v>3.2</v>
      </c>
      <c r="H76" s="15">
        <v>19.8</v>
      </c>
      <c r="I76" s="15">
        <v>25.8</v>
      </c>
      <c r="J76" s="15">
        <v>87</v>
      </c>
      <c r="K76" s="15">
        <v>116</v>
      </c>
    </row>
    <row r="77" spans="1:11">
      <c r="A77" s="9" t="s">
        <v>22</v>
      </c>
      <c r="B77" s="15">
        <v>20</v>
      </c>
      <c r="C77" s="15">
        <v>30</v>
      </c>
      <c r="D77" s="15">
        <v>3</v>
      </c>
      <c r="E77" s="15">
        <v>4.5</v>
      </c>
      <c r="F77" s="15">
        <v>2.2999999999999998</v>
      </c>
      <c r="G77" s="15">
        <v>3.5</v>
      </c>
      <c r="H77" s="15">
        <v>18</v>
      </c>
      <c r="I77" s="15">
        <v>27.3</v>
      </c>
      <c r="J77" s="15">
        <v>72</v>
      </c>
      <c r="K77" s="15">
        <v>109</v>
      </c>
    </row>
    <row r="78" spans="1:11">
      <c r="A78" s="13" t="s">
        <v>10</v>
      </c>
      <c r="B78" s="13"/>
      <c r="C78" s="13"/>
      <c r="D78" s="15">
        <f t="shared" ref="D78:K78" si="27">SUM(D74:D77)</f>
        <v>15.14</v>
      </c>
      <c r="E78" s="15">
        <f t="shared" si="27"/>
        <v>20.85</v>
      </c>
      <c r="F78" s="15">
        <f t="shared" si="27"/>
        <v>15.8</v>
      </c>
      <c r="G78" s="15">
        <f t="shared" si="27"/>
        <v>21.8</v>
      </c>
      <c r="H78" s="15">
        <f t="shared" si="27"/>
        <v>51.97</v>
      </c>
      <c r="I78" s="15">
        <f t="shared" si="27"/>
        <v>71.650000000000006</v>
      </c>
      <c r="J78" s="15">
        <f t="shared" si="27"/>
        <v>371.2</v>
      </c>
      <c r="K78" s="15">
        <f t="shared" si="27"/>
        <v>509.5</v>
      </c>
    </row>
    <row r="79" spans="1:11">
      <c r="A79" s="13" t="s">
        <v>106</v>
      </c>
      <c r="B79" s="28">
        <f>J79/J103</f>
        <v>0.22242976888238294</v>
      </c>
      <c r="C79" s="28">
        <f>K79/K103</f>
        <v>0.22686262210568334</v>
      </c>
      <c r="D79" s="40">
        <f>D78-(D74+D75+D76)/100*11</f>
        <v>13.804600000000001</v>
      </c>
      <c r="E79" s="40">
        <f>E78-(E74+E75+E76)/100*11</f>
        <v>19.051500000000001</v>
      </c>
      <c r="F79" s="40">
        <f>F78-(F74+F75+F76)/100*12</f>
        <v>14.18</v>
      </c>
      <c r="G79" s="40">
        <f>G78-(G74+G75+G76)/100*12</f>
        <v>19.603999999999999</v>
      </c>
      <c r="H79" s="40">
        <f>H78-(H74+H75+H76)/100*10</f>
        <v>48.573</v>
      </c>
      <c r="I79" s="40">
        <f t="shared" ref="I79:K79" si="28">I78-(I74+I75+I76)/100*10</f>
        <v>67.215000000000003</v>
      </c>
      <c r="J79" s="40">
        <f t="shared" si="28"/>
        <v>341.28</v>
      </c>
      <c r="K79" s="40">
        <f t="shared" si="28"/>
        <v>469.45</v>
      </c>
    </row>
    <row r="80" spans="1:11">
      <c r="A80" s="141" t="s">
        <v>11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</row>
    <row r="81" spans="1:11">
      <c r="A81" s="2" t="s">
        <v>173</v>
      </c>
      <c r="B81" s="15">
        <v>40</v>
      </c>
      <c r="C81" s="15">
        <v>50</v>
      </c>
      <c r="D81" s="20">
        <v>1.08</v>
      </c>
      <c r="E81" s="20">
        <v>1.35</v>
      </c>
      <c r="F81" s="20">
        <v>3.69</v>
      </c>
      <c r="G81" s="20">
        <v>4.62</v>
      </c>
      <c r="H81" s="20">
        <v>2.92</v>
      </c>
      <c r="I81" s="20">
        <v>3.65</v>
      </c>
      <c r="J81" s="20">
        <v>48.85</v>
      </c>
      <c r="K81" s="15">
        <v>61.07</v>
      </c>
    </row>
    <row r="82" spans="1:11" ht="31.5" customHeight="1">
      <c r="A82" s="6" t="s">
        <v>38</v>
      </c>
      <c r="B82" s="15" t="s">
        <v>39</v>
      </c>
      <c r="C82" s="15" t="s">
        <v>40</v>
      </c>
      <c r="D82" s="15">
        <v>4.9000000000000004</v>
      </c>
      <c r="E82" s="15">
        <v>5.5</v>
      </c>
      <c r="F82" s="15">
        <v>4</v>
      </c>
      <c r="G82" s="15">
        <v>5.3</v>
      </c>
      <c r="H82" s="15">
        <v>6.6</v>
      </c>
      <c r="I82" s="15">
        <v>8.8000000000000007</v>
      </c>
      <c r="J82" s="15">
        <v>82.4</v>
      </c>
      <c r="K82" s="15">
        <v>109.9</v>
      </c>
    </row>
    <row r="83" spans="1:11">
      <c r="A83" s="8" t="s">
        <v>172</v>
      </c>
      <c r="B83" s="20" t="s">
        <v>14</v>
      </c>
      <c r="C83" s="20" t="s">
        <v>19</v>
      </c>
      <c r="D83" s="20">
        <v>8.52</v>
      </c>
      <c r="E83" s="20">
        <v>11.9</v>
      </c>
      <c r="F83" s="20">
        <v>9.89</v>
      </c>
      <c r="G83" s="44">
        <v>13.85</v>
      </c>
      <c r="H83" s="20">
        <v>11.62</v>
      </c>
      <c r="I83" s="20">
        <v>16.27</v>
      </c>
      <c r="J83" s="20">
        <v>169.72</v>
      </c>
      <c r="K83" s="20">
        <v>237.6</v>
      </c>
    </row>
    <row r="84" spans="1:11">
      <c r="A84" s="78" t="s">
        <v>41</v>
      </c>
      <c r="B84" s="15">
        <v>100</v>
      </c>
      <c r="C84" s="15">
        <v>100</v>
      </c>
      <c r="D84" s="15">
        <v>2.1</v>
      </c>
      <c r="E84" s="15">
        <v>2.1</v>
      </c>
      <c r="F84" s="15">
        <v>2.2000000000000002</v>
      </c>
      <c r="G84" s="15">
        <v>2.2000000000000002</v>
      </c>
      <c r="H84" s="15">
        <v>14.5</v>
      </c>
      <c r="I84" s="15">
        <v>14.5</v>
      </c>
      <c r="J84" s="15">
        <v>87.4</v>
      </c>
      <c r="K84" s="15">
        <v>87.4</v>
      </c>
    </row>
    <row r="85" spans="1:11">
      <c r="A85" s="9" t="s">
        <v>42</v>
      </c>
      <c r="B85" s="15">
        <v>150</v>
      </c>
      <c r="C85" s="15">
        <v>200</v>
      </c>
      <c r="D85" s="15">
        <v>0.3</v>
      </c>
      <c r="E85" s="15">
        <v>0.4</v>
      </c>
      <c r="F85" s="15">
        <v>0</v>
      </c>
      <c r="G85" s="15">
        <v>0</v>
      </c>
      <c r="H85" s="15">
        <v>20.3</v>
      </c>
      <c r="I85" s="15">
        <v>27</v>
      </c>
      <c r="J85" s="15">
        <v>157.5</v>
      </c>
      <c r="K85" s="15">
        <v>210</v>
      </c>
    </row>
    <row r="86" spans="1:11">
      <c r="A86" s="2" t="s">
        <v>17</v>
      </c>
      <c r="B86" s="15">
        <v>40</v>
      </c>
      <c r="C86" s="15">
        <v>60</v>
      </c>
      <c r="D86" s="15">
        <v>2.4</v>
      </c>
      <c r="E86" s="15">
        <v>3.6</v>
      </c>
      <c r="F86" s="15">
        <v>0.5</v>
      </c>
      <c r="G86" s="15">
        <v>0.8</v>
      </c>
      <c r="H86" s="15">
        <v>16.399999999999999</v>
      </c>
      <c r="I86" s="15">
        <v>24.6</v>
      </c>
      <c r="J86" s="15">
        <v>79.400000000000006</v>
      </c>
      <c r="K86" s="15">
        <v>105.8</v>
      </c>
    </row>
    <row r="87" spans="1:11">
      <c r="A87" s="13" t="s">
        <v>10</v>
      </c>
      <c r="B87" s="79"/>
      <c r="C87" s="79"/>
      <c r="D87" s="16">
        <f t="shared" ref="D87:K87" si="29">SUM(D81:D86)</f>
        <v>19.3</v>
      </c>
      <c r="E87" s="16">
        <f t="shared" si="29"/>
        <v>24.85</v>
      </c>
      <c r="F87" s="16">
        <f t="shared" si="29"/>
        <v>20.279999999999998</v>
      </c>
      <c r="G87" s="16">
        <f t="shared" si="29"/>
        <v>26.77</v>
      </c>
      <c r="H87" s="16">
        <f t="shared" si="29"/>
        <v>72.34</v>
      </c>
      <c r="I87" s="16">
        <f t="shared" si="29"/>
        <v>94.82</v>
      </c>
      <c r="J87" s="16">
        <f t="shared" si="29"/>
        <v>625.27</v>
      </c>
      <c r="K87" s="16">
        <f t="shared" si="29"/>
        <v>811.77</v>
      </c>
    </row>
    <row r="88" spans="1:11">
      <c r="A88" s="13" t="s">
        <v>106</v>
      </c>
      <c r="B88" s="28">
        <f>J88/J103</f>
        <v>0.37194352963872762</v>
      </c>
      <c r="C88" s="28">
        <f>K88/K103</f>
        <v>0.35817328834579965</v>
      </c>
      <c r="D88" s="39">
        <f>D87-(D82+D83+D84+D85)/100*11</f>
        <v>17.559799999999999</v>
      </c>
      <c r="E88" s="39">
        <f>E87-(E82+E83+E84+E85)/100*11</f>
        <v>22.661000000000001</v>
      </c>
      <c r="F88" s="39">
        <f>F87-(F82+F83+F84+F85)/100*12</f>
        <v>18.349199999999996</v>
      </c>
      <c r="G88" s="39">
        <f>G87-(G82+G83+G84+G85)/100*12</f>
        <v>24.207999999999998</v>
      </c>
      <c r="H88" s="39">
        <f>H87-(H82+H83+H84+H85)/100*10</f>
        <v>67.038000000000011</v>
      </c>
      <c r="I88" s="39">
        <f>I87-(I82+I83+I84+I85)/100*10</f>
        <v>88.162999999999997</v>
      </c>
      <c r="J88" s="39">
        <f>J87-(J81+J82+J83+J84+J85)/100*10</f>
        <v>570.68299999999999</v>
      </c>
      <c r="K88" s="39">
        <f>K87-(K81+K82+K83+K84+K85)/100*10</f>
        <v>741.173</v>
      </c>
    </row>
    <row r="89" spans="1:11" ht="17.25" customHeight="1">
      <c r="A89" s="141" t="s">
        <v>112</v>
      </c>
      <c r="B89" s="141"/>
      <c r="C89" s="141"/>
      <c r="D89" s="141"/>
      <c r="E89" s="141"/>
      <c r="F89" s="141"/>
      <c r="G89" s="141"/>
      <c r="H89" s="141"/>
      <c r="I89" s="141"/>
      <c r="J89" s="141"/>
      <c r="K89" s="141"/>
    </row>
    <row r="90" spans="1:11" ht="20.25" customHeight="1">
      <c r="A90" s="2" t="s">
        <v>43</v>
      </c>
      <c r="B90" s="15">
        <v>20</v>
      </c>
      <c r="C90" s="15">
        <v>30</v>
      </c>
      <c r="D90" s="15">
        <v>0.4</v>
      </c>
      <c r="E90" s="15">
        <v>0.5</v>
      </c>
      <c r="F90" s="15">
        <v>0.9</v>
      </c>
      <c r="G90" s="15">
        <v>1.2</v>
      </c>
      <c r="H90" s="15">
        <v>1.5</v>
      </c>
      <c r="I90" s="15">
        <v>1.9</v>
      </c>
      <c r="J90" s="15">
        <v>9.1999999999999993</v>
      </c>
      <c r="K90" s="15">
        <v>11.5</v>
      </c>
    </row>
    <row r="91" spans="1:11" ht="18" customHeight="1">
      <c r="A91" s="57" t="s">
        <v>149</v>
      </c>
      <c r="B91" s="20" t="s">
        <v>147</v>
      </c>
      <c r="C91" s="20" t="s">
        <v>148</v>
      </c>
      <c r="D91" s="20">
        <v>9.61</v>
      </c>
      <c r="E91" s="20">
        <v>12.88</v>
      </c>
      <c r="F91" s="20">
        <v>6.24</v>
      </c>
      <c r="G91" s="44">
        <v>8.3699999999999992</v>
      </c>
      <c r="H91" s="20">
        <v>4.4000000000000004</v>
      </c>
      <c r="I91" s="20">
        <v>5.9</v>
      </c>
      <c r="J91" s="20">
        <v>112.38</v>
      </c>
      <c r="K91" s="20">
        <v>150.59</v>
      </c>
    </row>
    <row r="92" spans="1:11">
      <c r="A92" s="2" t="s">
        <v>20</v>
      </c>
      <c r="B92" s="15">
        <v>100</v>
      </c>
      <c r="C92" s="15">
        <v>150</v>
      </c>
      <c r="D92" s="15">
        <v>2.2000000000000002</v>
      </c>
      <c r="E92" s="15">
        <v>3.3</v>
      </c>
      <c r="F92" s="15">
        <v>3.1</v>
      </c>
      <c r="G92" s="15">
        <v>4.5999999999999996</v>
      </c>
      <c r="H92" s="15">
        <v>14.7</v>
      </c>
      <c r="I92" s="15">
        <v>22.1</v>
      </c>
      <c r="J92" s="15">
        <v>98.2</v>
      </c>
      <c r="K92" s="15">
        <v>147.30000000000001</v>
      </c>
    </row>
    <row r="93" spans="1:11">
      <c r="A93" s="2" t="s">
        <v>44</v>
      </c>
      <c r="B93" s="15">
        <v>150</v>
      </c>
      <c r="C93" s="15">
        <v>200</v>
      </c>
      <c r="D93" s="15">
        <v>4.2</v>
      </c>
      <c r="E93" s="15">
        <v>5.6</v>
      </c>
      <c r="F93" s="15">
        <v>4.8</v>
      </c>
      <c r="G93" s="15">
        <v>6.4</v>
      </c>
      <c r="H93" s="15">
        <v>7.1</v>
      </c>
      <c r="I93" s="15">
        <v>9.5</v>
      </c>
      <c r="J93" s="15">
        <v>86.9</v>
      </c>
      <c r="K93" s="15">
        <v>115.9</v>
      </c>
    </row>
    <row r="94" spans="1:11">
      <c r="A94" s="2" t="s">
        <v>45</v>
      </c>
      <c r="B94" s="15" t="s">
        <v>9</v>
      </c>
      <c r="C94" s="15" t="s">
        <v>9</v>
      </c>
      <c r="D94" s="15">
        <v>2.2000000000000002</v>
      </c>
      <c r="E94" s="15">
        <v>2.2000000000000002</v>
      </c>
      <c r="F94" s="15">
        <v>3.6</v>
      </c>
      <c r="G94" s="15">
        <v>3.6</v>
      </c>
      <c r="H94" s="15">
        <v>22.2</v>
      </c>
      <c r="I94" s="15">
        <v>22.2</v>
      </c>
      <c r="J94" s="15">
        <v>100.8</v>
      </c>
      <c r="K94" s="15">
        <v>100.8</v>
      </c>
    </row>
    <row r="95" spans="1:11">
      <c r="A95" s="13" t="s">
        <v>10</v>
      </c>
      <c r="B95" s="79"/>
      <c r="C95" s="79"/>
      <c r="D95" s="16">
        <f>SUM(D90:D94)</f>
        <v>18.61</v>
      </c>
      <c r="E95" s="16">
        <f t="shared" ref="E95:K95" si="30">SUM(E90:E94)</f>
        <v>24.48</v>
      </c>
      <c r="F95" s="16">
        <f t="shared" si="30"/>
        <v>18.64</v>
      </c>
      <c r="G95" s="16">
        <f t="shared" si="30"/>
        <v>24.17</v>
      </c>
      <c r="H95" s="16">
        <f t="shared" si="30"/>
        <v>49.900000000000006</v>
      </c>
      <c r="I95" s="16">
        <f t="shared" si="30"/>
        <v>61.600000000000009</v>
      </c>
      <c r="J95" s="16">
        <f t="shared" si="30"/>
        <v>407.48</v>
      </c>
      <c r="K95" s="16">
        <f t="shared" si="30"/>
        <v>526.08999999999992</v>
      </c>
    </row>
    <row r="96" spans="1:11">
      <c r="A96" s="13" t="s">
        <v>106</v>
      </c>
      <c r="B96" s="28">
        <f>J96/J103</f>
        <v>0.2518511373390418</v>
      </c>
      <c r="C96" s="28">
        <f>K96/K103</f>
        <v>0.23983841988214449</v>
      </c>
      <c r="D96" s="41">
        <f>D95-(D91+D92)/100*11</f>
        <v>17.3109</v>
      </c>
      <c r="E96" s="41">
        <f>E95-(E91+E92)/100*11</f>
        <v>22.700199999999999</v>
      </c>
      <c r="F96" s="41">
        <f>F95-(F91+F92)/100*12</f>
        <v>17.519200000000001</v>
      </c>
      <c r="G96" s="41">
        <f>G95-(G91+G92)/100*12</f>
        <v>22.613600000000002</v>
      </c>
      <c r="H96" s="41">
        <f>H95-(H91+H92)/100*10</f>
        <v>47.990000000000009</v>
      </c>
      <c r="I96" s="41">
        <f t="shared" ref="I96:K96" si="31">I95-(I91+I92)/100*10</f>
        <v>58.800000000000011</v>
      </c>
      <c r="J96" s="41">
        <f t="shared" si="31"/>
        <v>386.42200000000003</v>
      </c>
      <c r="K96" s="41">
        <f t="shared" si="31"/>
        <v>496.30099999999993</v>
      </c>
    </row>
    <row r="97" spans="1:11">
      <c r="A97" s="142" t="s">
        <v>96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</row>
    <row r="98" spans="1:11">
      <c r="A98" s="34" t="s">
        <v>113</v>
      </c>
      <c r="B98" s="31">
        <v>100</v>
      </c>
      <c r="C98" s="31">
        <v>150</v>
      </c>
      <c r="D98" s="31">
        <v>2.2000000000000002</v>
      </c>
      <c r="E98" s="31">
        <v>3.3</v>
      </c>
      <c r="F98" s="31">
        <v>8.23</v>
      </c>
      <c r="G98" s="31">
        <v>12.34</v>
      </c>
      <c r="H98" s="31">
        <v>11.99</v>
      </c>
      <c r="I98" s="31">
        <v>17.989999999999998</v>
      </c>
      <c r="J98" s="31">
        <v>132.58000000000001</v>
      </c>
      <c r="K98" s="31">
        <v>198.8</v>
      </c>
    </row>
    <row r="99" spans="1:11">
      <c r="A99" s="35" t="s">
        <v>33</v>
      </c>
      <c r="B99" s="31" t="s">
        <v>34</v>
      </c>
      <c r="C99" s="31" t="s">
        <v>35</v>
      </c>
      <c r="D99" s="31">
        <v>2.6</v>
      </c>
      <c r="E99" s="31">
        <v>3.4</v>
      </c>
      <c r="F99" s="31">
        <v>2.2999999999999998</v>
      </c>
      <c r="G99" s="31">
        <v>3</v>
      </c>
      <c r="H99" s="31">
        <v>14</v>
      </c>
      <c r="I99" s="31">
        <v>18.7</v>
      </c>
      <c r="J99" s="31">
        <v>83.8</v>
      </c>
      <c r="K99" s="31">
        <v>112.3</v>
      </c>
    </row>
    <row r="100" spans="1:11">
      <c r="A100" s="34" t="s">
        <v>17</v>
      </c>
      <c r="B100" s="31">
        <v>20</v>
      </c>
      <c r="C100" s="31">
        <v>40</v>
      </c>
      <c r="D100" s="31">
        <v>1.22</v>
      </c>
      <c r="E100" s="31">
        <v>2.44</v>
      </c>
      <c r="F100" s="31">
        <v>0.24</v>
      </c>
      <c r="G100" s="31">
        <v>0.48</v>
      </c>
      <c r="H100" s="31">
        <v>8.18</v>
      </c>
      <c r="I100" s="31">
        <v>16.36</v>
      </c>
      <c r="J100" s="31">
        <v>41.2</v>
      </c>
      <c r="K100" s="31">
        <v>82.4</v>
      </c>
    </row>
    <row r="101" spans="1:11" ht="15" customHeight="1">
      <c r="A101" s="14" t="s">
        <v>60</v>
      </c>
      <c r="B101" s="31"/>
      <c r="C101" s="31"/>
      <c r="D101" s="31">
        <f>SUM(D98:D100)</f>
        <v>6.0200000000000005</v>
      </c>
      <c r="E101" s="31">
        <f t="shared" ref="E101:K101" si="32">SUM(E98:E100)</f>
        <v>9.1399999999999988</v>
      </c>
      <c r="F101" s="31">
        <f t="shared" si="32"/>
        <v>10.770000000000001</v>
      </c>
      <c r="G101" s="31">
        <f t="shared" si="32"/>
        <v>15.82</v>
      </c>
      <c r="H101" s="31">
        <f t="shared" si="32"/>
        <v>34.17</v>
      </c>
      <c r="I101" s="31">
        <f t="shared" si="32"/>
        <v>53.05</v>
      </c>
      <c r="J101" s="31">
        <f t="shared" si="32"/>
        <v>257.58</v>
      </c>
      <c r="K101" s="31">
        <f t="shared" si="32"/>
        <v>393.5</v>
      </c>
    </row>
    <row r="102" spans="1:11" ht="14.25" customHeight="1">
      <c r="A102" s="14" t="s">
        <v>106</v>
      </c>
      <c r="B102" s="28">
        <f>J102/J103</f>
        <v>0.15377556413984761</v>
      </c>
      <c r="C102" s="28">
        <f>K102/K103</f>
        <v>0.17512566966637252</v>
      </c>
      <c r="D102" s="80">
        <f>D101-D98/100*11</f>
        <v>5.7780000000000005</v>
      </c>
      <c r="E102" s="80">
        <f>E101-(E98+E99)/100*11</f>
        <v>8.4029999999999987</v>
      </c>
      <c r="F102" s="80">
        <f>F101-(F98+F99)/100*12</f>
        <v>9.5064000000000011</v>
      </c>
      <c r="G102" s="80">
        <f>G101-(G98+G99)/100*12</f>
        <v>13.979200000000001</v>
      </c>
      <c r="H102" s="80">
        <f>H101-(H98+H99)/100*10</f>
        <v>31.571000000000002</v>
      </c>
      <c r="I102" s="80">
        <f t="shared" ref="I102:K102" si="33">I101-(I98+I99)/100*10</f>
        <v>49.381</v>
      </c>
      <c r="J102" s="80">
        <f t="shared" si="33"/>
        <v>235.94199999999998</v>
      </c>
      <c r="K102" s="80">
        <f t="shared" si="33"/>
        <v>362.39</v>
      </c>
    </row>
    <row r="103" spans="1:11">
      <c r="A103" s="139" t="s">
        <v>109</v>
      </c>
      <c r="B103" s="139"/>
      <c r="C103" s="139"/>
      <c r="D103" s="33">
        <f t="shared" ref="D103:K103" si="34">D88+D96+D102+D79</f>
        <v>54.453299999999999</v>
      </c>
      <c r="E103" s="33">
        <f t="shared" si="34"/>
        <v>72.815699999999993</v>
      </c>
      <c r="F103" s="33">
        <f t="shared" si="34"/>
        <v>59.554799999999993</v>
      </c>
      <c r="G103" s="33">
        <f t="shared" si="34"/>
        <v>80.404799999999994</v>
      </c>
      <c r="H103" s="33">
        <f t="shared" si="34"/>
        <v>195.17200000000003</v>
      </c>
      <c r="I103" s="33">
        <f t="shared" si="34"/>
        <v>263.55900000000003</v>
      </c>
      <c r="J103" s="33">
        <f t="shared" si="34"/>
        <v>1534.327</v>
      </c>
      <c r="K103" s="33">
        <f t="shared" si="34"/>
        <v>2069.3139999999999</v>
      </c>
    </row>
    <row r="104" spans="1:11">
      <c r="A104" s="70"/>
      <c r="B104" s="70"/>
      <c r="C104" s="70"/>
      <c r="D104" s="72">
        <v>1</v>
      </c>
      <c r="E104" s="72">
        <v>1</v>
      </c>
      <c r="F104" s="33">
        <f>F103/D103</f>
        <v>1.0936857821289068</v>
      </c>
      <c r="G104" s="33">
        <f t="shared" ref="G104" si="35">G103/E103</f>
        <v>1.1042234023706425</v>
      </c>
      <c r="H104" s="33">
        <f>H103/D103</f>
        <v>3.5842088541924921</v>
      </c>
      <c r="I104" s="33">
        <f>I103/E103</f>
        <v>3.6195353474594083</v>
      </c>
      <c r="J104" s="70"/>
      <c r="K104" s="70"/>
    </row>
    <row r="105" spans="1:11" ht="16.5" customHeight="1">
      <c r="A105" s="11" t="s">
        <v>180</v>
      </c>
      <c r="C105" s="171" t="s">
        <v>195</v>
      </c>
      <c r="D105" s="171"/>
      <c r="E105" s="171"/>
    </row>
    <row r="106" spans="1:11">
      <c r="A106" s="26" t="s">
        <v>120</v>
      </c>
      <c r="E106" s="26" t="s">
        <v>83</v>
      </c>
      <c r="K106" s="1" t="s">
        <v>121</v>
      </c>
    </row>
    <row r="107" spans="1:11">
      <c r="A107" s="138" t="s">
        <v>0</v>
      </c>
      <c r="B107" s="138" t="s">
        <v>87</v>
      </c>
      <c r="C107" s="138"/>
      <c r="D107" s="138" t="s">
        <v>85</v>
      </c>
      <c r="E107" s="138"/>
      <c r="F107" s="138" t="s">
        <v>86</v>
      </c>
      <c r="G107" s="138"/>
      <c r="H107" s="138" t="s">
        <v>88</v>
      </c>
      <c r="I107" s="138"/>
      <c r="J107" s="138" t="s">
        <v>1</v>
      </c>
      <c r="K107" s="138"/>
    </row>
    <row r="108" spans="1:11">
      <c r="A108" s="138"/>
      <c r="B108" s="71" t="s">
        <v>2</v>
      </c>
      <c r="C108" s="71" t="s">
        <v>3</v>
      </c>
      <c r="D108" s="71" t="s">
        <v>2</v>
      </c>
      <c r="E108" s="71" t="s">
        <v>3</v>
      </c>
      <c r="F108" s="71" t="s">
        <v>2</v>
      </c>
      <c r="G108" s="71" t="s">
        <v>3</v>
      </c>
      <c r="H108" s="71" t="s">
        <v>2</v>
      </c>
      <c r="I108" s="71" t="s">
        <v>3</v>
      </c>
      <c r="J108" s="71" t="s">
        <v>2</v>
      </c>
      <c r="K108" s="71" t="s">
        <v>3</v>
      </c>
    </row>
    <row r="109" spans="1:11">
      <c r="A109" s="141" t="s">
        <v>4</v>
      </c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</row>
    <row r="110" spans="1:11" ht="30" customHeight="1">
      <c r="A110" s="17" t="s">
        <v>118</v>
      </c>
      <c r="B110" s="15">
        <v>130</v>
      </c>
      <c r="C110" s="15">
        <v>150</v>
      </c>
      <c r="D110" s="15">
        <v>4.5</v>
      </c>
      <c r="E110" s="15">
        <v>6</v>
      </c>
      <c r="F110" s="15">
        <v>5.5</v>
      </c>
      <c r="G110" s="15">
        <v>7.4</v>
      </c>
      <c r="H110" s="15">
        <v>24.3</v>
      </c>
      <c r="I110" s="15">
        <v>32.4</v>
      </c>
      <c r="J110" s="15">
        <v>165</v>
      </c>
      <c r="K110" s="15">
        <v>220</v>
      </c>
    </row>
    <row r="111" spans="1:11" ht="18" customHeight="1">
      <c r="A111" s="6" t="s">
        <v>46</v>
      </c>
      <c r="B111" s="9">
        <v>150</v>
      </c>
      <c r="C111" s="9">
        <v>200</v>
      </c>
      <c r="D111" s="9">
        <v>2.6</v>
      </c>
      <c r="E111" s="9">
        <v>3.4</v>
      </c>
      <c r="F111" s="9">
        <v>2.2999999999999998</v>
      </c>
      <c r="G111" s="9">
        <v>3</v>
      </c>
      <c r="H111" s="9">
        <v>14</v>
      </c>
      <c r="I111" s="9">
        <v>18.7</v>
      </c>
      <c r="J111" s="2">
        <v>83.8</v>
      </c>
      <c r="K111" s="3">
        <v>111.7</v>
      </c>
    </row>
    <row r="112" spans="1:11">
      <c r="A112" s="6" t="s">
        <v>37</v>
      </c>
      <c r="B112" s="6">
        <v>40</v>
      </c>
      <c r="C112" s="3">
        <v>50</v>
      </c>
      <c r="D112" s="3">
        <v>3</v>
      </c>
      <c r="E112" s="3">
        <v>4.5</v>
      </c>
      <c r="F112" s="3">
        <v>2.2999999999999998</v>
      </c>
      <c r="G112" s="3">
        <v>3.5</v>
      </c>
      <c r="H112" s="3">
        <v>18</v>
      </c>
      <c r="I112" s="3">
        <v>27.3</v>
      </c>
      <c r="J112" s="3">
        <v>72</v>
      </c>
      <c r="K112" s="3">
        <v>109</v>
      </c>
    </row>
    <row r="113" spans="1:11">
      <c r="A113" s="16" t="s">
        <v>10</v>
      </c>
      <c r="B113" s="16"/>
      <c r="C113" s="16"/>
      <c r="D113" s="16">
        <f t="shared" ref="D113:K113" si="36">SUM(D110:D112)</f>
        <v>10.1</v>
      </c>
      <c r="E113" s="16">
        <f t="shared" si="36"/>
        <v>13.9</v>
      </c>
      <c r="F113" s="16">
        <f t="shared" si="36"/>
        <v>10.1</v>
      </c>
      <c r="G113" s="16">
        <f t="shared" si="36"/>
        <v>13.9</v>
      </c>
      <c r="H113" s="16">
        <f t="shared" si="36"/>
        <v>56.3</v>
      </c>
      <c r="I113" s="16">
        <f t="shared" si="36"/>
        <v>78.399999999999991</v>
      </c>
      <c r="J113" s="16">
        <f t="shared" si="36"/>
        <v>320.8</v>
      </c>
      <c r="K113" s="16">
        <f t="shared" si="36"/>
        <v>440.7</v>
      </c>
    </row>
    <row r="114" spans="1:11">
      <c r="A114" s="13" t="s">
        <v>106</v>
      </c>
      <c r="B114" s="28">
        <f>J114/J135</f>
        <v>0.21264975739876288</v>
      </c>
      <c r="C114" s="28">
        <f>K114/K135</f>
        <v>0.21285508273577253</v>
      </c>
      <c r="D114" s="41">
        <f>D113-(D110+D111)/100*11</f>
        <v>9.3189999999999991</v>
      </c>
      <c r="E114" s="41">
        <f>E113-(E110+E111)/100*11</f>
        <v>12.866</v>
      </c>
      <c r="F114" s="41">
        <f>F113-(F110+F111)/100*12</f>
        <v>9.1639999999999997</v>
      </c>
      <c r="G114" s="41">
        <f>G113-(G110+G111)/100*12</f>
        <v>12.652000000000001</v>
      </c>
      <c r="H114" s="41">
        <f>H113-(H110+H111)/100*10</f>
        <v>52.47</v>
      </c>
      <c r="I114" s="41">
        <f>I113-(I110+I111)/100*10</f>
        <v>73.289999999999992</v>
      </c>
      <c r="J114" s="41">
        <f>J113-(J110+J111)/100*10</f>
        <v>295.92</v>
      </c>
      <c r="K114" s="41">
        <f>K113-(K110+K111)/100*10</f>
        <v>407.53</v>
      </c>
    </row>
    <row r="115" spans="1:11">
      <c r="A115" s="141" t="s">
        <v>11</v>
      </c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</row>
    <row r="116" spans="1:11" ht="31.5">
      <c r="A116" s="9" t="s">
        <v>47</v>
      </c>
      <c r="B116" s="15">
        <v>40</v>
      </c>
      <c r="C116" s="15">
        <v>50</v>
      </c>
      <c r="D116" s="15">
        <v>0.6</v>
      </c>
      <c r="E116" s="15">
        <v>0.8</v>
      </c>
      <c r="F116" s="15">
        <v>2.8</v>
      </c>
      <c r="G116" s="15">
        <v>3.5</v>
      </c>
      <c r="H116" s="15">
        <v>8.1</v>
      </c>
      <c r="I116" s="15">
        <v>10.1</v>
      </c>
      <c r="J116" s="15">
        <v>59.7</v>
      </c>
      <c r="K116" s="15">
        <v>74.599999999999994</v>
      </c>
    </row>
    <row r="117" spans="1:11" ht="31.5">
      <c r="A117" s="9" t="s">
        <v>48</v>
      </c>
      <c r="B117" s="15" t="s">
        <v>49</v>
      </c>
      <c r="C117" s="15" t="s">
        <v>50</v>
      </c>
      <c r="D117" s="15">
        <v>4.8</v>
      </c>
      <c r="E117" s="15">
        <v>6.4</v>
      </c>
      <c r="F117" s="15">
        <v>1.8</v>
      </c>
      <c r="G117" s="15">
        <v>2.5</v>
      </c>
      <c r="H117" s="15">
        <v>8.6999999999999993</v>
      </c>
      <c r="I117" s="15">
        <v>11.6</v>
      </c>
      <c r="J117" s="15">
        <v>71.7</v>
      </c>
      <c r="K117" s="15">
        <v>95.6</v>
      </c>
    </row>
    <row r="118" spans="1:11">
      <c r="A118" s="2" t="s">
        <v>51</v>
      </c>
      <c r="B118" s="2">
        <v>50</v>
      </c>
      <c r="C118" s="2">
        <v>70</v>
      </c>
      <c r="D118" s="2">
        <v>10.1</v>
      </c>
      <c r="E118" s="2">
        <v>14.2</v>
      </c>
      <c r="F118" s="2">
        <v>4.8</v>
      </c>
      <c r="G118" s="2">
        <v>6.7</v>
      </c>
      <c r="H118" s="2">
        <v>0.5</v>
      </c>
      <c r="I118" s="2">
        <v>0.7</v>
      </c>
      <c r="J118" s="2">
        <v>95</v>
      </c>
      <c r="K118" s="2">
        <v>133</v>
      </c>
    </row>
    <row r="119" spans="1:11" ht="31.5">
      <c r="A119" s="6" t="s">
        <v>125</v>
      </c>
      <c r="B119" s="3">
        <v>120</v>
      </c>
      <c r="C119" s="3">
        <v>170</v>
      </c>
      <c r="D119" s="3">
        <v>2.74</v>
      </c>
      <c r="E119" s="3">
        <v>3.86</v>
      </c>
      <c r="F119" s="71">
        <v>9.8699999999999992</v>
      </c>
      <c r="G119" s="71">
        <v>13.89</v>
      </c>
      <c r="H119" s="3">
        <v>19.25</v>
      </c>
      <c r="I119" s="3">
        <v>27.1</v>
      </c>
      <c r="J119" s="3">
        <v>192.88</v>
      </c>
      <c r="K119" s="3">
        <v>271.64999999999998</v>
      </c>
    </row>
    <row r="120" spans="1:11" ht="18" customHeight="1">
      <c r="A120" s="2" t="s">
        <v>126</v>
      </c>
      <c r="B120" s="2">
        <v>150</v>
      </c>
      <c r="C120" s="2">
        <v>200</v>
      </c>
      <c r="D120" s="2">
        <v>0.3</v>
      </c>
      <c r="E120" s="2">
        <v>0.4</v>
      </c>
      <c r="F120" s="2">
        <v>0</v>
      </c>
      <c r="G120" s="2">
        <v>0</v>
      </c>
      <c r="H120" s="2">
        <v>20.3</v>
      </c>
      <c r="I120" s="2">
        <v>27</v>
      </c>
      <c r="J120" s="2">
        <v>79.400000000000006</v>
      </c>
      <c r="K120" s="2">
        <v>105.8</v>
      </c>
    </row>
    <row r="121" spans="1:11">
      <c r="A121" s="2" t="s">
        <v>17</v>
      </c>
      <c r="B121" s="2">
        <v>40</v>
      </c>
      <c r="C121" s="2">
        <v>60</v>
      </c>
      <c r="D121" s="2">
        <v>1.4</v>
      </c>
      <c r="E121" s="2">
        <v>2.1</v>
      </c>
      <c r="F121" s="2">
        <v>0.5</v>
      </c>
      <c r="G121" s="2">
        <v>0.8</v>
      </c>
      <c r="H121" s="2">
        <v>16.399999999999999</v>
      </c>
      <c r="I121" s="2">
        <v>24.6</v>
      </c>
      <c r="J121" s="2">
        <v>82.4</v>
      </c>
      <c r="K121" s="2">
        <v>123.6</v>
      </c>
    </row>
    <row r="122" spans="1:11">
      <c r="A122" s="13" t="s">
        <v>10</v>
      </c>
      <c r="B122" s="81"/>
      <c r="C122" s="81"/>
      <c r="D122" s="82">
        <f>SUM(D116:D121)</f>
        <v>19.940000000000001</v>
      </c>
      <c r="E122" s="82">
        <f t="shared" ref="E122:K122" si="37">SUM(E116:E121)</f>
        <v>27.759999999999998</v>
      </c>
      <c r="F122" s="82">
        <f t="shared" si="37"/>
        <v>19.769999999999996</v>
      </c>
      <c r="G122" s="82">
        <f t="shared" si="37"/>
        <v>27.39</v>
      </c>
      <c r="H122" s="82">
        <f t="shared" si="37"/>
        <v>73.25</v>
      </c>
      <c r="I122" s="82">
        <f t="shared" si="37"/>
        <v>101.1</v>
      </c>
      <c r="J122" s="82">
        <f t="shared" si="37"/>
        <v>581.07999999999993</v>
      </c>
      <c r="K122" s="82">
        <f t="shared" si="37"/>
        <v>804.24999999999989</v>
      </c>
    </row>
    <row r="123" spans="1:11">
      <c r="A123" s="13" t="s">
        <v>106</v>
      </c>
      <c r="B123" s="28">
        <f>J123/J135</f>
        <v>0.38602197208361116</v>
      </c>
      <c r="C123" s="28">
        <f>K123/K135</f>
        <v>0.38840973180144661</v>
      </c>
      <c r="D123" s="41">
        <f>D122-(D117+D118+D119+D120)/100*11</f>
        <v>17.9666</v>
      </c>
      <c r="E123" s="41">
        <f>E122-(E117+E118+E119+E120)/100*11</f>
        <v>25.025399999999998</v>
      </c>
      <c r="F123" s="41">
        <f>F122-(F117+F118+F119+F120)/100*12</f>
        <v>17.793599999999998</v>
      </c>
      <c r="G123" s="41">
        <f>G122-(G117+G118+G119+G120)/100*12</f>
        <v>24.619199999999999</v>
      </c>
      <c r="H123" s="41">
        <f>H122-(H117+H118+H119+H120)/100*10</f>
        <v>68.375</v>
      </c>
      <c r="I123" s="41">
        <f t="shared" ref="I123:K123" si="38">I122-(I117+I118+I119+I120)/100*10</f>
        <v>94.46</v>
      </c>
      <c r="J123" s="41">
        <f t="shared" si="38"/>
        <v>537.1819999999999</v>
      </c>
      <c r="K123" s="41">
        <f t="shared" si="38"/>
        <v>743.64499999999987</v>
      </c>
    </row>
    <row r="124" spans="1:11">
      <c r="A124" s="141" t="s">
        <v>112</v>
      </c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</row>
    <row r="125" spans="1:11" ht="20.25" customHeight="1">
      <c r="A125" s="6" t="s">
        <v>114</v>
      </c>
      <c r="B125" s="3" t="s">
        <v>117</v>
      </c>
      <c r="C125" s="3" t="s">
        <v>115</v>
      </c>
      <c r="D125" s="3">
        <v>4.0999999999999996</v>
      </c>
      <c r="E125" s="3">
        <v>5.68</v>
      </c>
      <c r="F125" s="3">
        <v>6.4</v>
      </c>
      <c r="G125" s="3">
        <v>8.82</v>
      </c>
      <c r="H125" s="3">
        <v>21.9</v>
      </c>
      <c r="I125" s="3">
        <v>30.93</v>
      </c>
      <c r="J125" s="3">
        <v>163.69999999999999</v>
      </c>
      <c r="K125" s="3">
        <v>227.36</v>
      </c>
    </row>
    <row r="126" spans="1:11" ht="18" customHeight="1">
      <c r="A126" s="6" t="s">
        <v>116</v>
      </c>
      <c r="B126" s="3">
        <v>100</v>
      </c>
      <c r="C126" s="3">
        <v>130</v>
      </c>
      <c r="D126" s="3">
        <v>1.23</v>
      </c>
      <c r="E126" s="3">
        <v>1.59</v>
      </c>
      <c r="F126" s="3">
        <v>3.79</v>
      </c>
      <c r="G126" s="3">
        <v>4.92</v>
      </c>
      <c r="H126" s="3">
        <v>10.65</v>
      </c>
      <c r="I126" s="3">
        <v>13.83</v>
      </c>
      <c r="J126" s="3">
        <v>80.5</v>
      </c>
      <c r="K126" s="3">
        <v>104.55</v>
      </c>
    </row>
    <row r="127" spans="1:11">
      <c r="A127" s="6" t="s">
        <v>187</v>
      </c>
      <c r="B127" s="9">
        <v>150</v>
      </c>
      <c r="C127" s="9">
        <v>200</v>
      </c>
      <c r="D127" s="9">
        <v>4.2</v>
      </c>
      <c r="E127" s="9">
        <v>5.6</v>
      </c>
      <c r="F127" s="9">
        <v>4.8</v>
      </c>
      <c r="G127" s="9">
        <v>6.4</v>
      </c>
      <c r="H127" s="9">
        <v>7.1</v>
      </c>
      <c r="I127" s="9">
        <v>9.5</v>
      </c>
      <c r="J127" s="2">
        <v>86.9</v>
      </c>
      <c r="K127" s="2">
        <v>115.9</v>
      </c>
    </row>
    <row r="128" spans="1:11">
      <c r="A128" s="13" t="s">
        <v>10</v>
      </c>
      <c r="B128" s="81"/>
      <c r="C128" s="81"/>
      <c r="D128" s="82">
        <f>SUM(D125:D127)</f>
        <v>9.5300000000000011</v>
      </c>
      <c r="E128" s="82">
        <f t="shared" ref="E128:K128" si="39">SUM(E125:E127)</f>
        <v>12.87</v>
      </c>
      <c r="F128" s="82">
        <f t="shared" si="39"/>
        <v>14.990000000000002</v>
      </c>
      <c r="G128" s="82">
        <f t="shared" si="39"/>
        <v>20.14</v>
      </c>
      <c r="H128" s="82">
        <f t="shared" si="39"/>
        <v>39.65</v>
      </c>
      <c r="I128" s="82">
        <f t="shared" si="39"/>
        <v>54.26</v>
      </c>
      <c r="J128" s="82">
        <f t="shared" si="39"/>
        <v>331.1</v>
      </c>
      <c r="K128" s="82">
        <f t="shared" si="39"/>
        <v>447.81000000000006</v>
      </c>
    </row>
    <row r="129" spans="1:11">
      <c r="A129" s="14" t="s">
        <v>106</v>
      </c>
      <c r="B129" s="28">
        <f>J129/J135</f>
        <v>0.21413727090854742</v>
      </c>
      <c r="C129" s="28">
        <f>K129/K135</f>
        <v>0.21050418653820746</v>
      </c>
      <c r="D129" s="80">
        <f>D128-(D126+D127+D125)/100*11</f>
        <v>8.4817000000000018</v>
      </c>
      <c r="E129" s="80">
        <f>E128-(E126+E127+E125)/100*11</f>
        <v>11.4543</v>
      </c>
      <c r="F129" s="80">
        <f>F128-(F125+F126+F127)/100*12</f>
        <v>13.191200000000002</v>
      </c>
      <c r="G129" s="80">
        <f>G128-(G125+G126+G127)/100*12</f>
        <v>17.723200000000002</v>
      </c>
      <c r="H129" s="80">
        <f>H128-(H125+H126+H127)/100*10</f>
        <v>35.685000000000002</v>
      </c>
      <c r="I129" s="80">
        <f t="shared" ref="I129:K129" si="40">I128-(I125+I126+I127)/100*10</f>
        <v>48.833999999999996</v>
      </c>
      <c r="J129" s="80">
        <f t="shared" si="40"/>
        <v>297.99</v>
      </c>
      <c r="K129" s="80">
        <f t="shared" si="40"/>
        <v>403.02900000000005</v>
      </c>
    </row>
    <row r="130" spans="1:11">
      <c r="A130" s="142" t="s">
        <v>96</v>
      </c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</row>
    <row r="131" spans="1:11">
      <c r="A131" s="57" t="s">
        <v>179</v>
      </c>
      <c r="B131" s="19">
        <v>120</v>
      </c>
      <c r="C131" s="19">
        <v>170</v>
      </c>
      <c r="D131" s="19">
        <v>2.74</v>
      </c>
      <c r="E131" s="19">
        <v>3.86</v>
      </c>
      <c r="F131" s="87">
        <v>9.8699999999999992</v>
      </c>
      <c r="G131" s="87">
        <v>13.89</v>
      </c>
      <c r="H131" s="19">
        <v>19.25</v>
      </c>
      <c r="I131" s="19">
        <v>27.1</v>
      </c>
      <c r="J131" s="19">
        <v>192.88</v>
      </c>
      <c r="K131" s="19">
        <v>271.64999999999998</v>
      </c>
    </row>
    <row r="132" spans="1:11">
      <c r="A132" s="6" t="s">
        <v>90</v>
      </c>
      <c r="B132" s="9">
        <v>150</v>
      </c>
      <c r="C132" s="9">
        <v>200</v>
      </c>
      <c r="D132" s="9">
        <v>4.2</v>
      </c>
      <c r="E132" s="9">
        <v>5.6</v>
      </c>
      <c r="F132" s="9">
        <v>4.8</v>
      </c>
      <c r="G132" s="9">
        <v>6.4</v>
      </c>
      <c r="H132" s="9">
        <v>7.1</v>
      </c>
      <c r="I132" s="9">
        <v>9.5</v>
      </c>
      <c r="J132" s="2">
        <v>86.9</v>
      </c>
      <c r="K132" s="2">
        <v>115.9</v>
      </c>
    </row>
    <row r="133" spans="1:11">
      <c r="A133" s="14" t="s">
        <v>60</v>
      </c>
      <c r="B133" s="31"/>
      <c r="C133" s="31"/>
      <c r="D133" s="31">
        <f t="shared" ref="D133:K133" si="41">SUM(D131:D132)</f>
        <v>6.94</v>
      </c>
      <c r="E133" s="31">
        <f t="shared" si="41"/>
        <v>9.4599999999999991</v>
      </c>
      <c r="F133" s="31">
        <f t="shared" si="41"/>
        <v>14.669999999999998</v>
      </c>
      <c r="G133" s="31">
        <f t="shared" si="41"/>
        <v>20.29</v>
      </c>
      <c r="H133" s="31">
        <f t="shared" si="41"/>
        <v>26.35</v>
      </c>
      <c r="I133" s="31">
        <f t="shared" si="41"/>
        <v>36.6</v>
      </c>
      <c r="J133" s="31">
        <f t="shared" si="41"/>
        <v>279.77999999999997</v>
      </c>
      <c r="K133" s="31">
        <f t="shared" si="41"/>
        <v>387.54999999999995</v>
      </c>
    </row>
    <row r="134" spans="1:11">
      <c r="A134" s="14" t="s">
        <v>106</v>
      </c>
      <c r="B134" s="28">
        <f>J134/J135</f>
        <v>0.18719099960907856</v>
      </c>
      <c r="C134" s="28">
        <f>K134/K135</f>
        <v>0.18823099892457335</v>
      </c>
      <c r="D134" s="80">
        <f>D133-D131/100*11</f>
        <v>6.6386000000000003</v>
      </c>
      <c r="E134" s="80">
        <f>E133-E131/100*11</f>
        <v>9.0353999999999992</v>
      </c>
      <c r="F134" s="80">
        <f>F133-F131/100*12</f>
        <v>13.485599999999998</v>
      </c>
      <c r="G134" s="80">
        <f>G133-G131/100*12</f>
        <v>18.623200000000001</v>
      </c>
      <c r="H134" s="80">
        <f>H133-H131/100*10</f>
        <v>24.425000000000001</v>
      </c>
      <c r="I134" s="80">
        <f t="shared" ref="I134:K134" si="42">I133-I131/100*10</f>
        <v>33.89</v>
      </c>
      <c r="J134" s="80">
        <f t="shared" si="42"/>
        <v>260.49199999999996</v>
      </c>
      <c r="K134" s="80">
        <f t="shared" si="42"/>
        <v>360.38499999999993</v>
      </c>
    </row>
    <row r="135" spans="1:11">
      <c r="A135" s="139" t="s">
        <v>109</v>
      </c>
      <c r="B135" s="139"/>
      <c r="C135" s="139"/>
      <c r="D135" s="33">
        <f t="shared" ref="D135:K135" si="43">D123+D129+D134+D114</f>
        <v>42.405900000000003</v>
      </c>
      <c r="E135" s="33">
        <f t="shared" si="43"/>
        <v>58.381099999999989</v>
      </c>
      <c r="F135" s="33">
        <f t="shared" si="43"/>
        <v>53.634399999999999</v>
      </c>
      <c r="G135" s="33">
        <f t="shared" si="43"/>
        <v>73.617599999999996</v>
      </c>
      <c r="H135" s="33">
        <f t="shared" si="43"/>
        <v>180.95500000000001</v>
      </c>
      <c r="I135" s="33">
        <f t="shared" si="43"/>
        <v>250.47399999999996</v>
      </c>
      <c r="J135" s="33">
        <f t="shared" si="43"/>
        <v>1391.5839999999998</v>
      </c>
      <c r="K135" s="33">
        <f t="shared" si="43"/>
        <v>1914.5889999999999</v>
      </c>
    </row>
    <row r="136" spans="1:11">
      <c r="A136" s="70"/>
      <c r="B136" s="70"/>
      <c r="C136" s="70"/>
      <c r="D136" s="72">
        <v>1</v>
      </c>
      <c r="E136" s="72">
        <v>1</v>
      </c>
      <c r="F136" s="33">
        <f>F135/D135</f>
        <v>1.2647862679485637</v>
      </c>
      <c r="G136" s="33">
        <f t="shared" ref="G136" si="44">G135/E135</f>
        <v>1.2609834347074653</v>
      </c>
      <c r="H136" s="33">
        <f>H135/D135</f>
        <v>4.267212817084415</v>
      </c>
      <c r="I136" s="33">
        <f>I135/E135</f>
        <v>4.290326835225784</v>
      </c>
      <c r="J136" s="70"/>
      <c r="K136" s="70"/>
    </row>
    <row r="137" spans="1:11">
      <c r="A137" s="11" t="s">
        <v>189</v>
      </c>
    </row>
    <row r="138" spans="1:11">
      <c r="A138" s="11" t="s">
        <v>192</v>
      </c>
    </row>
    <row r="140" spans="1:11">
      <c r="A140" s="26" t="s">
        <v>120</v>
      </c>
      <c r="E140" s="26" t="s">
        <v>84</v>
      </c>
      <c r="K140" s="1" t="s">
        <v>121</v>
      </c>
    </row>
    <row r="141" spans="1:11">
      <c r="A141" s="138" t="s">
        <v>0</v>
      </c>
      <c r="B141" s="138" t="s">
        <v>87</v>
      </c>
      <c r="C141" s="138"/>
      <c r="D141" s="138" t="s">
        <v>85</v>
      </c>
      <c r="E141" s="138"/>
      <c r="F141" s="138" t="s">
        <v>86</v>
      </c>
      <c r="G141" s="138"/>
      <c r="H141" s="138" t="s">
        <v>88</v>
      </c>
      <c r="I141" s="138"/>
      <c r="J141" s="138" t="s">
        <v>1</v>
      </c>
      <c r="K141" s="138"/>
    </row>
    <row r="142" spans="1:11">
      <c r="A142" s="138"/>
      <c r="B142" s="71" t="s">
        <v>2</v>
      </c>
      <c r="C142" s="71" t="s">
        <v>3</v>
      </c>
      <c r="D142" s="71" t="s">
        <v>2</v>
      </c>
      <c r="E142" s="71" t="s">
        <v>3</v>
      </c>
      <c r="F142" s="71" t="s">
        <v>2</v>
      </c>
      <c r="G142" s="71" t="s">
        <v>3</v>
      </c>
      <c r="H142" s="71" t="s">
        <v>2</v>
      </c>
      <c r="I142" s="71" t="s">
        <v>3</v>
      </c>
      <c r="J142" s="71" t="s">
        <v>2</v>
      </c>
      <c r="K142" s="71" t="s">
        <v>3</v>
      </c>
    </row>
    <row r="143" spans="1:11">
      <c r="A143" s="141" t="s">
        <v>4</v>
      </c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</row>
    <row r="144" spans="1:11" ht="18.75" customHeight="1">
      <c r="A144" s="2" t="s">
        <v>54</v>
      </c>
      <c r="B144" s="2">
        <v>130</v>
      </c>
      <c r="C144" s="2">
        <v>180</v>
      </c>
      <c r="D144" s="2">
        <v>5.7</v>
      </c>
      <c r="E144" s="3">
        <v>7.93</v>
      </c>
      <c r="F144" s="3">
        <v>6.1</v>
      </c>
      <c r="G144" s="3">
        <v>8.5</v>
      </c>
      <c r="H144" s="3">
        <v>23.8</v>
      </c>
      <c r="I144" s="3">
        <v>33.08</v>
      </c>
      <c r="J144" s="3">
        <v>164</v>
      </c>
      <c r="K144" s="3">
        <v>228</v>
      </c>
    </row>
    <row r="145" spans="1:11" ht="16.5" customHeight="1">
      <c r="A145" s="9" t="s">
        <v>26</v>
      </c>
      <c r="B145" s="3">
        <v>150</v>
      </c>
      <c r="C145" s="3">
        <v>200</v>
      </c>
      <c r="D145" s="3">
        <v>2.1</v>
      </c>
      <c r="E145" s="3">
        <v>2.8</v>
      </c>
      <c r="F145" s="3">
        <v>2.4</v>
      </c>
      <c r="G145" s="3">
        <v>3.2</v>
      </c>
      <c r="H145" s="3">
        <v>14.8</v>
      </c>
      <c r="I145" s="3">
        <v>19.7</v>
      </c>
      <c r="J145" s="3">
        <v>82.5</v>
      </c>
      <c r="K145" s="3">
        <v>110</v>
      </c>
    </row>
    <row r="146" spans="1:11">
      <c r="A146" s="2" t="s">
        <v>27</v>
      </c>
      <c r="B146" s="15">
        <v>35</v>
      </c>
      <c r="C146" s="15">
        <v>42</v>
      </c>
      <c r="D146" s="15">
        <v>2.44</v>
      </c>
      <c r="E146" s="15">
        <v>2.9</v>
      </c>
      <c r="F146" s="15">
        <v>3.95</v>
      </c>
      <c r="G146" s="15">
        <v>4.7</v>
      </c>
      <c r="H146" s="15">
        <v>14.6</v>
      </c>
      <c r="I146" s="15">
        <v>17.399999999999999</v>
      </c>
      <c r="J146" s="15">
        <v>105.7</v>
      </c>
      <c r="K146" s="15">
        <v>125.8</v>
      </c>
    </row>
    <row r="147" spans="1:11">
      <c r="A147" s="13" t="s">
        <v>10</v>
      </c>
      <c r="B147" s="81"/>
      <c r="C147" s="81"/>
      <c r="D147" s="13">
        <f t="shared" ref="D147:K147" si="45">SUM(D144:D146)</f>
        <v>10.24</v>
      </c>
      <c r="E147" s="13">
        <f t="shared" si="45"/>
        <v>13.63</v>
      </c>
      <c r="F147" s="13">
        <f t="shared" si="45"/>
        <v>12.45</v>
      </c>
      <c r="G147" s="13">
        <f t="shared" si="45"/>
        <v>16.399999999999999</v>
      </c>
      <c r="H147" s="13">
        <f t="shared" si="45"/>
        <v>53.2</v>
      </c>
      <c r="I147" s="13">
        <f t="shared" si="45"/>
        <v>70.180000000000007</v>
      </c>
      <c r="J147" s="13">
        <f t="shared" si="45"/>
        <v>352.2</v>
      </c>
      <c r="K147" s="13">
        <f t="shared" si="45"/>
        <v>463.8</v>
      </c>
    </row>
    <row r="148" spans="1:11">
      <c r="A148" s="13" t="s">
        <v>106</v>
      </c>
      <c r="B148" s="28">
        <f>J148/J171</f>
        <v>0.24210193707419198</v>
      </c>
      <c r="C148" s="28">
        <f>K148/K171</f>
        <v>0.2374339595387133</v>
      </c>
      <c r="D148" s="41">
        <f>D147-(D144+D145)/100*11</f>
        <v>9.3819999999999997</v>
      </c>
      <c r="E148" s="41">
        <f>E147-(E144+E145)/100*11</f>
        <v>12.4497</v>
      </c>
      <c r="F148" s="41">
        <f>F147-(F144+F145)/100*12</f>
        <v>11.43</v>
      </c>
      <c r="G148" s="41">
        <f>G147-(G144+G145)/100*12</f>
        <v>14.995999999999999</v>
      </c>
      <c r="H148" s="41">
        <f>H147-(H144+H145)/100*10</f>
        <v>49.34</v>
      </c>
      <c r="I148" s="41">
        <f>I147-(I144+I145)/100*10</f>
        <v>64.902000000000001</v>
      </c>
      <c r="J148" s="41">
        <f>J147-(J144+J145)/100*10</f>
        <v>327.55</v>
      </c>
      <c r="K148" s="41">
        <f>K147-(K144+K145)/100*10</f>
        <v>430</v>
      </c>
    </row>
    <row r="149" spans="1:11">
      <c r="A149" s="83"/>
      <c r="B149" s="78"/>
      <c r="C149" s="78"/>
      <c r="D149" s="84"/>
      <c r="E149" s="84"/>
      <c r="F149" s="84"/>
      <c r="G149" s="84"/>
      <c r="H149" s="84"/>
      <c r="I149" s="84"/>
      <c r="J149" s="84"/>
      <c r="K149" s="85"/>
    </row>
    <row r="150" spans="1:11">
      <c r="A150" s="141" t="s">
        <v>11</v>
      </c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</row>
    <row r="151" spans="1:11">
      <c r="A151" s="78" t="s">
        <v>130</v>
      </c>
      <c r="B151" s="2">
        <v>40</v>
      </c>
      <c r="C151" s="20">
        <v>50</v>
      </c>
      <c r="D151" s="20">
        <v>0.74</v>
      </c>
      <c r="E151" s="20">
        <v>0.93</v>
      </c>
      <c r="F151" s="20">
        <v>2.84</v>
      </c>
      <c r="G151" s="20">
        <v>3.55</v>
      </c>
      <c r="H151" s="20">
        <v>2.69</v>
      </c>
      <c r="I151" s="20">
        <v>33.619999999999997</v>
      </c>
      <c r="J151" s="20">
        <v>39.049999999999997</v>
      </c>
      <c r="K151" s="2">
        <v>48.8</v>
      </c>
    </row>
    <row r="152" spans="1:11" ht="15.75" customHeight="1">
      <c r="A152" s="48" t="s">
        <v>55</v>
      </c>
      <c r="B152" s="6" t="s">
        <v>39</v>
      </c>
      <c r="C152" s="6" t="s">
        <v>56</v>
      </c>
      <c r="D152" s="6">
        <v>2.7</v>
      </c>
      <c r="E152" s="6">
        <v>3.6</v>
      </c>
      <c r="F152" s="6">
        <v>3.3</v>
      </c>
      <c r="G152" s="6">
        <v>4</v>
      </c>
      <c r="H152" s="6">
        <v>12.8</v>
      </c>
      <c r="I152" s="6">
        <v>17</v>
      </c>
      <c r="J152" s="6">
        <v>91.3</v>
      </c>
      <c r="K152" s="6">
        <v>121.7</v>
      </c>
    </row>
    <row r="153" spans="1:11">
      <c r="A153" s="6" t="s">
        <v>57</v>
      </c>
      <c r="B153" s="9">
        <v>50</v>
      </c>
      <c r="C153" s="9">
        <v>70</v>
      </c>
      <c r="D153" s="9">
        <v>9.1999999999999993</v>
      </c>
      <c r="E153" s="9">
        <v>12.9</v>
      </c>
      <c r="F153" s="9">
        <v>4.3</v>
      </c>
      <c r="G153" s="9">
        <v>6</v>
      </c>
      <c r="H153" s="9">
        <v>8.5</v>
      </c>
      <c r="I153" s="9">
        <v>11.9</v>
      </c>
      <c r="J153" s="2">
        <v>109.9</v>
      </c>
      <c r="K153" s="2">
        <v>153.80000000000001</v>
      </c>
    </row>
    <row r="154" spans="1:11" ht="14.25" customHeight="1">
      <c r="A154" s="2" t="s">
        <v>124</v>
      </c>
      <c r="B154" s="6">
        <v>100</v>
      </c>
      <c r="C154" s="6">
        <v>150</v>
      </c>
      <c r="D154" s="6">
        <v>2</v>
      </c>
      <c r="E154" s="6">
        <v>3</v>
      </c>
      <c r="F154" s="6">
        <v>6.1</v>
      </c>
      <c r="G154" s="6">
        <v>9.15</v>
      </c>
      <c r="H154" s="6">
        <v>10.5</v>
      </c>
      <c r="I154" s="6">
        <v>15.8</v>
      </c>
      <c r="J154" s="6">
        <v>103.4</v>
      </c>
      <c r="K154" s="6">
        <v>155.1</v>
      </c>
    </row>
    <row r="155" spans="1:11">
      <c r="A155" s="2" t="s">
        <v>42</v>
      </c>
      <c r="B155" s="2">
        <v>150</v>
      </c>
      <c r="C155" s="2">
        <v>200</v>
      </c>
      <c r="D155" s="2">
        <v>0.1</v>
      </c>
      <c r="E155" s="2">
        <v>0.2</v>
      </c>
      <c r="F155" s="2">
        <v>0.1</v>
      </c>
      <c r="G155" s="2">
        <v>0.2</v>
      </c>
      <c r="H155" s="2">
        <v>17.899999999999999</v>
      </c>
      <c r="I155" s="2">
        <v>23.9</v>
      </c>
      <c r="J155" s="2">
        <v>70.400000000000006</v>
      </c>
      <c r="K155" s="2">
        <v>93.8</v>
      </c>
    </row>
    <row r="156" spans="1:11">
      <c r="A156" s="2" t="s">
        <v>17</v>
      </c>
      <c r="B156" s="2">
        <v>40</v>
      </c>
      <c r="C156" s="2">
        <v>60</v>
      </c>
      <c r="D156" s="2">
        <v>2.4</v>
      </c>
      <c r="E156" s="2">
        <v>3.6</v>
      </c>
      <c r="F156" s="2">
        <v>0.5</v>
      </c>
      <c r="G156" s="2">
        <v>0.8</v>
      </c>
      <c r="H156" s="2">
        <v>16.399999999999999</v>
      </c>
      <c r="I156" s="2">
        <v>24.6</v>
      </c>
      <c r="J156" s="2">
        <v>82.4</v>
      </c>
      <c r="K156" s="2">
        <v>123.6</v>
      </c>
    </row>
    <row r="157" spans="1:11">
      <c r="A157" s="13" t="s">
        <v>10</v>
      </c>
      <c r="B157" s="81"/>
      <c r="C157" s="81"/>
      <c r="D157" s="13">
        <f>SUM(D151:D156)</f>
        <v>17.14</v>
      </c>
      <c r="E157" s="13">
        <f>SUM(E151:E156)</f>
        <v>24.23</v>
      </c>
      <c r="F157" s="13">
        <f t="shared" ref="F157:K157" si="46">SUM(F151:F156)</f>
        <v>17.14</v>
      </c>
      <c r="G157" s="13">
        <f t="shared" si="46"/>
        <v>23.700000000000003</v>
      </c>
      <c r="H157" s="13">
        <f t="shared" si="46"/>
        <v>68.789999999999992</v>
      </c>
      <c r="I157" s="13">
        <f t="shared" si="46"/>
        <v>126.82</v>
      </c>
      <c r="J157" s="13">
        <f t="shared" si="46"/>
        <v>496.44999999999993</v>
      </c>
      <c r="K157" s="13">
        <f t="shared" si="46"/>
        <v>696.8</v>
      </c>
    </row>
    <row r="158" spans="1:11">
      <c r="A158" s="13" t="s">
        <v>106</v>
      </c>
      <c r="B158" s="28">
        <f>J158/J171</f>
        <v>0.33633727967005245</v>
      </c>
      <c r="C158" s="28">
        <f>K158/K171</f>
        <v>0.3531029498739916</v>
      </c>
      <c r="D158" s="41">
        <f>D157-(D151+D152+D153+D154+D155)/100*11</f>
        <v>15.518600000000001</v>
      </c>
      <c r="E158" s="41">
        <f>E157-(E151+E152+E153+E154+E155)/100*11</f>
        <v>21.960699999999999</v>
      </c>
      <c r="F158" s="41">
        <f>F157-(F151+F152+F153+F154+F155)/100*12</f>
        <v>15.1432</v>
      </c>
      <c r="G158" s="41">
        <f>G157-(G151+G152+G153+G154+G155)/100*12</f>
        <v>20.952000000000002</v>
      </c>
      <c r="H158" s="41">
        <f>H157-(H151+H152+H153+H154+H155)/100*10</f>
        <v>63.550999999999988</v>
      </c>
      <c r="I158" s="41">
        <f t="shared" ref="I158:K158" si="47">I157-(I151+I152+I153+I154+I155)/100*10</f>
        <v>116.598</v>
      </c>
      <c r="J158" s="41">
        <f t="shared" si="47"/>
        <v>455.04499999999996</v>
      </c>
      <c r="K158" s="41">
        <f t="shared" si="47"/>
        <v>639.48</v>
      </c>
    </row>
    <row r="159" spans="1:11">
      <c r="A159" s="141" t="s">
        <v>112</v>
      </c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</row>
    <row r="160" spans="1:11">
      <c r="A160" s="2" t="s">
        <v>175</v>
      </c>
      <c r="B160" s="2">
        <v>60</v>
      </c>
      <c r="C160" s="2">
        <v>70</v>
      </c>
      <c r="D160" s="2">
        <v>10.1</v>
      </c>
      <c r="E160" s="2">
        <v>11.8</v>
      </c>
      <c r="F160" s="2">
        <v>5</v>
      </c>
      <c r="G160" s="2">
        <v>5.9</v>
      </c>
      <c r="H160" s="2">
        <v>2.7</v>
      </c>
      <c r="I160" s="2">
        <v>3.2</v>
      </c>
      <c r="J160" s="2">
        <v>96.7</v>
      </c>
      <c r="K160" s="2">
        <v>112.8</v>
      </c>
    </row>
    <row r="161" spans="1:11">
      <c r="A161" s="6" t="s">
        <v>44</v>
      </c>
      <c r="B161" s="9">
        <v>150</v>
      </c>
      <c r="C161" s="9">
        <v>200</v>
      </c>
      <c r="D161" s="9">
        <v>4.2</v>
      </c>
      <c r="E161" s="9">
        <v>5.6</v>
      </c>
      <c r="F161" s="9">
        <v>4.8</v>
      </c>
      <c r="G161" s="9">
        <v>6.4</v>
      </c>
      <c r="H161" s="9">
        <v>6</v>
      </c>
      <c r="I161" s="9">
        <v>8</v>
      </c>
      <c r="J161" s="2">
        <v>84</v>
      </c>
      <c r="K161" s="2">
        <v>112</v>
      </c>
    </row>
    <row r="162" spans="1:11">
      <c r="A162" s="48" t="s">
        <v>52</v>
      </c>
      <c r="B162" s="31" t="s">
        <v>107</v>
      </c>
      <c r="C162" s="31" t="s">
        <v>53</v>
      </c>
      <c r="D162" s="31">
        <v>1.4</v>
      </c>
      <c r="E162" s="31">
        <v>2.1</v>
      </c>
      <c r="F162" s="31">
        <v>0.15</v>
      </c>
      <c r="G162" s="31">
        <v>0.2</v>
      </c>
      <c r="H162" s="31">
        <v>21</v>
      </c>
      <c r="I162" s="31">
        <v>31.5</v>
      </c>
      <c r="J162" s="3">
        <v>89</v>
      </c>
      <c r="K162" s="3">
        <v>133.5</v>
      </c>
    </row>
    <row r="163" spans="1:11">
      <c r="A163" s="13" t="s">
        <v>10</v>
      </c>
      <c r="B163" s="81"/>
      <c r="C163" s="81"/>
      <c r="D163" s="13">
        <f>SUM(D160:D162)</f>
        <v>15.700000000000001</v>
      </c>
      <c r="E163" s="13">
        <f t="shared" ref="E163:K163" si="48">SUM(E160:E162)</f>
        <v>19.5</v>
      </c>
      <c r="F163" s="13">
        <f t="shared" si="48"/>
        <v>9.9500000000000011</v>
      </c>
      <c r="G163" s="13">
        <f t="shared" si="48"/>
        <v>12.5</v>
      </c>
      <c r="H163" s="13">
        <f t="shared" si="48"/>
        <v>29.7</v>
      </c>
      <c r="I163" s="13">
        <f t="shared" si="48"/>
        <v>42.7</v>
      </c>
      <c r="J163" s="13">
        <f t="shared" si="48"/>
        <v>269.7</v>
      </c>
      <c r="K163" s="13">
        <f t="shared" si="48"/>
        <v>358.3</v>
      </c>
    </row>
    <row r="164" spans="1:11">
      <c r="A164" s="13" t="s">
        <v>106</v>
      </c>
      <c r="B164" s="28">
        <f>J164/J171</f>
        <v>0.19219589893879449</v>
      </c>
      <c r="C164" s="28">
        <f>K164/K171</f>
        <v>0.19161472706773092</v>
      </c>
      <c r="D164" s="41">
        <f>D163-D160/100*11</f>
        <v>14.589</v>
      </c>
      <c r="E164" s="41">
        <f>E163-E160/100*11</f>
        <v>18.201999999999998</v>
      </c>
      <c r="F164" s="41">
        <f>F163-F160/100*12</f>
        <v>9.3500000000000014</v>
      </c>
      <c r="G164" s="41">
        <f>G163-G160/100*12</f>
        <v>11.792</v>
      </c>
      <c r="H164" s="41">
        <f>H163-H160/100*10</f>
        <v>29.43</v>
      </c>
      <c r="I164" s="41">
        <f t="shared" ref="I164:K164" si="49">I163-I160/100*10</f>
        <v>42.38</v>
      </c>
      <c r="J164" s="41">
        <f t="shared" si="49"/>
        <v>260.02999999999997</v>
      </c>
      <c r="K164" s="41">
        <f t="shared" si="49"/>
        <v>347.02000000000004</v>
      </c>
    </row>
    <row r="165" spans="1:11">
      <c r="A165" s="139" t="s">
        <v>132</v>
      </c>
      <c r="B165" s="139"/>
      <c r="C165" s="20"/>
      <c r="D165" s="20"/>
      <c r="E165" s="20"/>
      <c r="F165" s="20"/>
      <c r="G165" s="20"/>
      <c r="H165" s="20"/>
      <c r="I165" s="20"/>
      <c r="J165" s="20"/>
      <c r="K165" s="20"/>
    </row>
    <row r="166" spans="1:11">
      <c r="A166" s="6" t="s">
        <v>127</v>
      </c>
      <c r="B166" s="3">
        <v>60</v>
      </c>
      <c r="C166" s="3">
        <v>80</v>
      </c>
      <c r="D166" s="3">
        <v>3.81</v>
      </c>
      <c r="E166" s="3">
        <v>5.1100000000000003</v>
      </c>
      <c r="F166" s="3">
        <v>1.92</v>
      </c>
      <c r="G166" s="3">
        <v>2.6</v>
      </c>
      <c r="H166" s="3">
        <v>28.8</v>
      </c>
      <c r="I166" s="3">
        <v>38</v>
      </c>
      <c r="J166" s="3">
        <v>185.75</v>
      </c>
      <c r="K166" s="3">
        <v>248.91</v>
      </c>
    </row>
    <row r="167" spans="1:11">
      <c r="A167" s="6" t="s">
        <v>44</v>
      </c>
      <c r="B167" s="9">
        <v>100</v>
      </c>
      <c r="C167" s="9">
        <v>150</v>
      </c>
      <c r="D167" s="9">
        <v>2.8</v>
      </c>
      <c r="E167" s="9">
        <v>4.2</v>
      </c>
      <c r="F167" s="9">
        <v>3.2</v>
      </c>
      <c r="G167" s="9">
        <v>4.8</v>
      </c>
      <c r="H167" s="9">
        <v>4</v>
      </c>
      <c r="I167" s="9">
        <v>6</v>
      </c>
      <c r="J167" s="2">
        <v>56</v>
      </c>
      <c r="K167" s="2">
        <v>84</v>
      </c>
    </row>
    <row r="168" spans="1:11">
      <c r="A168" s="48" t="s">
        <v>52</v>
      </c>
      <c r="B168" s="8" t="s">
        <v>107</v>
      </c>
      <c r="C168" s="9" t="s">
        <v>107</v>
      </c>
      <c r="D168" s="86">
        <v>1.4</v>
      </c>
      <c r="E168" s="86">
        <v>1.4</v>
      </c>
      <c r="F168" s="86">
        <v>0.1</v>
      </c>
      <c r="G168" s="86">
        <v>0.1</v>
      </c>
      <c r="H168" s="86">
        <v>21</v>
      </c>
      <c r="I168" s="86">
        <v>21</v>
      </c>
      <c r="J168" s="13">
        <v>89</v>
      </c>
      <c r="K168" s="13">
        <v>89</v>
      </c>
    </row>
    <row r="169" spans="1:11">
      <c r="A169" s="43" t="s">
        <v>94</v>
      </c>
      <c r="B169" s="20"/>
      <c r="C169" s="20"/>
      <c r="D169" s="20">
        <f>SUM(D166:D168)</f>
        <v>8.01</v>
      </c>
      <c r="E169" s="20">
        <f t="shared" ref="E169:K169" si="50">SUM(E166:E168)</f>
        <v>10.71</v>
      </c>
      <c r="F169" s="20">
        <f t="shared" si="50"/>
        <v>5.22</v>
      </c>
      <c r="G169" s="20">
        <f t="shared" si="50"/>
        <v>7.5</v>
      </c>
      <c r="H169" s="20">
        <f t="shared" si="50"/>
        <v>53.8</v>
      </c>
      <c r="I169" s="20">
        <f t="shared" si="50"/>
        <v>65</v>
      </c>
      <c r="J169" s="20">
        <f t="shared" si="50"/>
        <v>330.75</v>
      </c>
      <c r="K169" s="20">
        <f t="shared" si="50"/>
        <v>421.90999999999997</v>
      </c>
    </row>
    <row r="170" spans="1:11">
      <c r="A170" s="13" t="s">
        <v>106</v>
      </c>
      <c r="B170" s="28">
        <f>J170/J171</f>
        <v>0.22936488431696098</v>
      </c>
      <c r="C170" s="28">
        <f>K170/K171</f>
        <v>0.21784836351956416</v>
      </c>
      <c r="D170" s="41">
        <f>D169-D166/100*11</f>
        <v>7.5908999999999995</v>
      </c>
      <c r="E170" s="41">
        <f t="shared" ref="E170:K170" si="51">E169-E166/100*11</f>
        <v>10.1479</v>
      </c>
      <c r="F170" s="41">
        <f t="shared" si="51"/>
        <v>5.0087999999999999</v>
      </c>
      <c r="G170" s="41">
        <f t="shared" si="51"/>
        <v>7.2140000000000004</v>
      </c>
      <c r="H170" s="41">
        <f t="shared" si="51"/>
        <v>50.631999999999998</v>
      </c>
      <c r="I170" s="41">
        <f t="shared" si="51"/>
        <v>60.82</v>
      </c>
      <c r="J170" s="41">
        <f t="shared" si="51"/>
        <v>310.3175</v>
      </c>
      <c r="K170" s="41">
        <f t="shared" si="51"/>
        <v>394.52989999999994</v>
      </c>
    </row>
    <row r="171" spans="1:11" ht="19.5" customHeight="1">
      <c r="A171" s="138" t="s">
        <v>131</v>
      </c>
      <c r="B171" s="138"/>
      <c r="C171" s="138"/>
      <c r="D171" s="42">
        <f t="shared" ref="D171:K171" si="52">D148+D158+D164+D170</f>
        <v>47.080500000000001</v>
      </c>
      <c r="E171" s="42">
        <f t="shared" si="52"/>
        <v>62.760299999999994</v>
      </c>
      <c r="F171" s="42">
        <f t="shared" si="52"/>
        <v>40.932000000000002</v>
      </c>
      <c r="G171" s="42">
        <f t="shared" si="52"/>
        <v>54.954000000000001</v>
      </c>
      <c r="H171" s="42">
        <f t="shared" si="52"/>
        <v>192.953</v>
      </c>
      <c r="I171" s="42">
        <f t="shared" si="52"/>
        <v>284.7</v>
      </c>
      <c r="J171" s="42">
        <f t="shared" si="52"/>
        <v>1352.9425000000001</v>
      </c>
      <c r="K171" s="42">
        <f t="shared" si="52"/>
        <v>1811.0299</v>
      </c>
    </row>
    <row r="172" spans="1:11">
      <c r="A172" s="13"/>
      <c r="B172" s="28"/>
      <c r="C172" s="28"/>
      <c r="D172" s="72">
        <v>1</v>
      </c>
      <c r="E172" s="72">
        <v>1</v>
      </c>
      <c r="F172" s="33">
        <f>F171/D171</f>
        <v>0.86940453053812095</v>
      </c>
      <c r="G172" s="33">
        <f>G171/E171</f>
        <v>0.87561722936314845</v>
      </c>
      <c r="H172" s="33">
        <f>H171/D171</f>
        <v>4.0983634413398331</v>
      </c>
      <c r="I172" s="33">
        <f>I171/E171</f>
        <v>4.5363071878241499</v>
      </c>
      <c r="J172" s="33"/>
      <c r="K172" s="41"/>
    </row>
    <row r="173" spans="1:11">
      <c r="A173" s="11" t="s">
        <v>133</v>
      </c>
    </row>
    <row r="174" spans="1:11">
      <c r="A174" s="11" t="s">
        <v>134</v>
      </c>
    </row>
    <row r="176" spans="1:11">
      <c r="A176" s="26" t="s">
        <v>123</v>
      </c>
      <c r="E176" s="26" t="s">
        <v>119</v>
      </c>
      <c r="K176" s="1" t="s">
        <v>121</v>
      </c>
    </row>
    <row r="177" spans="1:11">
      <c r="A177" s="138" t="s">
        <v>0</v>
      </c>
      <c r="B177" s="138" t="s">
        <v>87</v>
      </c>
      <c r="C177" s="138"/>
      <c r="D177" s="138" t="s">
        <v>85</v>
      </c>
      <c r="E177" s="138"/>
      <c r="F177" s="138" t="s">
        <v>86</v>
      </c>
      <c r="G177" s="138"/>
      <c r="H177" s="138" t="s">
        <v>88</v>
      </c>
      <c r="I177" s="138"/>
      <c r="J177" s="138" t="s">
        <v>1</v>
      </c>
      <c r="K177" s="138"/>
    </row>
    <row r="178" spans="1:11">
      <c r="A178" s="138"/>
      <c r="B178" s="71" t="s">
        <v>2</v>
      </c>
      <c r="C178" s="71" t="s">
        <v>3</v>
      </c>
      <c r="D178" s="71" t="s">
        <v>2</v>
      </c>
      <c r="E178" s="71" t="s">
        <v>3</v>
      </c>
      <c r="F178" s="71" t="s">
        <v>2</v>
      </c>
      <c r="G178" s="71" t="s">
        <v>3</v>
      </c>
      <c r="H178" s="71" t="s">
        <v>2</v>
      </c>
      <c r="I178" s="71" t="s">
        <v>3</v>
      </c>
      <c r="J178" s="71" t="s">
        <v>2</v>
      </c>
      <c r="K178" s="71" t="s">
        <v>3</v>
      </c>
    </row>
    <row r="179" spans="1:11">
      <c r="A179" s="141" t="s">
        <v>4</v>
      </c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</row>
    <row r="180" spans="1:11" ht="18" customHeight="1">
      <c r="A180" s="9" t="s">
        <v>58</v>
      </c>
      <c r="B180" s="3">
        <v>100</v>
      </c>
      <c r="C180" s="3">
        <v>150</v>
      </c>
      <c r="D180" s="3">
        <v>4.5999999999999996</v>
      </c>
      <c r="E180" s="3">
        <v>7</v>
      </c>
      <c r="F180" s="3">
        <v>3.6</v>
      </c>
      <c r="G180" s="3">
        <v>5.4</v>
      </c>
      <c r="H180" s="3">
        <v>19.3</v>
      </c>
      <c r="I180" s="3">
        <v>29</v>
      </c>
      <c r="J180" s="3">
        <v>129.69999999999999</v>
      </c>
      <c r="K180" s="3">
        <v>194.5</v>
      </c>
    </row>
    <row r="181" spans="1:11">
      <c r="A181" s="6" t="s">
        <v>33</v>
      </c>
      <c r="B181" s="9">
        <v>150</v>
      </c>
      <c r="C181" s="9">
        <v>200</v>
      </c>
      <c r="D181" s="9">
        <v>2.6</v>
      </c>
      <c r="E181" s="9">
        <v>3.4</v>
      </c>
      <c r="F181" s="9">
        <v>2.2999999999999998</v>
      </c>
      <c r="G181" s="9">
        <v>3</v>
      </c>
      <c r="H181" s="9">
        <v>14</v>
      </c>
      <c r="I181" s="9">
        <v>18.7</v>
      </c>
      <c r="J181" s="2">
        <v>83.8</v>
      </c>
      <c r="K181" s="2">
        <v>111.7</v>
      </c>
    </row>
    <row r="182" spans="1:11">
      <c r="A182" s="2" t="s">
        <v>7</v>
      </c>
      <c r="B182" s="31" t="s">
        <v>8</v>
      </c>
      <c r="C182" s="31" t="s">
        <v>59</v>
      </c>
      <c r="D182" s="31">
        <v>1.5</v>
      </c>
      <c r="E182" s="31">
        <v>3</v>
      </c>
      <c r="F182" s="31">
        <v>2.4</v>
      </c>
      <c r="G182" s="31">
        <v>4.8</v>
      </c>
      <c r="H182" s="31">
        <v>24.8</v>
      </c>
      <c r="I182" s="31">
        <v>49.6</v>
      </c>
      <c r="J182" s="31">
        <v>87.2</v>
      </c>
      <c r="K182" s="31">
        <v>174.4</v>
      </c>
    </row>
    <row r="183" spans="1:11">
      <c r="A183" s="13" t="s">
        <v>60</v>
      </c>
      <c r="B183" s="2"/>
      <c r="C183" s="2"/>
      <c r="D183" s="14">
        <f>SUM(D180:D182)</f>
        <v>8.6999999999999993</v>
      </c>
      <c r="E183" s="14">
        <f t="shared" ref="E183:K183" si="53">SUM(E180:E182)</f>
        <v>13.4</v>
      </c>
      <c r="F183" s="14">
        <f t="shared" si="53"/>
        <v>8.3000000000000007</v>
      </c>
      <c r="G183" s="14">
        <f t="shared" si="53"/>
        <v>13.2</v>
      </c>
      <c r="H183" s="14">
        <f t="shared" si="53"/>
        <v>58.099999999999994</v>
      </c>
      <c r="I183" s="14">
        <f t="shared" si="53"/>
        <v>97.300000000000011</v>
      </c>
      <c r="J183" s="14">
        <f t="shared" si="53"/>
        <v>300.7</v>
      </c>
      <c r="K183" s="14">
        <f t="shared" si="53"/>
        <v>480.6</v>
      </c>
    </row>
    <row r="184" spans="1:11">
      <c r="A184" s="13" t="s">
        <v>106</v>
      </c>
      <c r="B184" s="28">
        <f>J184/J207</f>
        <v>0.19227446896524189</v>
      </c>
      <c r="C184" s="28">
        <f>K184/K207</f>
        <v>0.21155170671048332</v>
      </c>
      <c r="D184" s="41">
        <f>D183-(D180+D181)/100*11</f>
        <v>7.9079999999999995</v>
      </c>
      <c r="E184" s="41">
        <f>E183-(E180+E181)/100*11</f>
        <v>12.256</v>
      </c>
      <c r="F184" s="41">
        <f>F183-(F180+F181)/100*12</f>
        <v>7.5920000000000005</v>
      </c>
      <c r="G184" s="41">
        <f>G183-(G180+G181)/100*12</f>
        <v>12.192</v>
      </c>
      <c r="H184" s="41">
        <f>H183-(H180+H181)/100*10</f>
        <v>54.769999999999996</v>
      </c>
      <c r="I184" s="41">
        <f>I183-(I180+I181)/100*10</f>
        <v>92.530000000000015</v>
      </c>
      <c r="J184" s="41">
        <f>J183-(J180+J181)/100*10</f>
        <v>279.34999999999997</v>
      </c>
      <c r="K184" s="41">
        <f>K183-(K180+K181)/100*10</f>
        <v>449.98</v>
      </c>
    </row>
    <row r="185" spans="1:11">
      <c r="A185" s="141" t="s">
        <v>11</v>
      </c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</row>
    <row r="186" spans="1:11" ht="31.5">
      <c r="A186" s="2" t="s">
        <v>61</v>
      </c>
      <c r="B186" s="2">
        <v>40</v>
      </c>
      <c r="C186" s="2">
        <v>50</v>
      </c>
      <c r="D186" s="2">
        <v>3.7</v>
      </c>
      <c r="E186" s="2">
        <v>4.5999999999999996</v>
      </c>
      <c r="F186" s="2">
        <v>4.0999999999999996</v>
      </c>
      <c r="G186" s="2">
        <v>5.0999999999999996</v>
      </c>
      <c r="H186" s="2">
        <v>3.2</v>
      </c>
      <c r="I186" s="2">
        <v>4</v>
      </c>
      <c r="J186" s="2">
        <v>65</v>
      </c>
      <c r="K186" s="2">
        <v>81.2</v>
      </c>
    </row>
    <row r="187" spans="1:11" ht="33.75" customHeight="1">
      <c r="A187" s="2" t="s">
        <v>62</v>
      </c>
      <c r="B187" s="2" t="s">
        <v>30</v>
      </c>
      <c r="C187" s="6" t="s">
        <v>31</v>
      </c>
      <c r="D187" s="2">
        <v>1.4</v>
      </c>
      <c r="E187" s="2">
        <v>1.9</v>
      </c>
      <c r="F187" s="2">
        <v>1.9</v>
      </c>
      <c r="G187" s="2">
        <v>2.5</v>
      </c>
      <c r="H187" s="2">
        <v>6.9</v>
      </c>
      <c r="I187" s="2">
        <v>9.1999999999999993</v>
      </c>
      <c r="J187" s="2">
        <v>42.5</v>
      </c>
      <c r="K187" s="2">
        <v>56.7</v>
      </c>
    </row>
    <row r="188" spans="1:11">
      <c r="A188" s="20" t="s">
        <v>137</v>
      </c>
      <c r="B188" s="20">
        <v>50</v>
      </c>
      <c r="C188" s="20">
        <v>70</v>
      </c>
      <c r="D188" s="20">
        <v>7.83</v>
      </c>
      <c r="E188" s="20">
        <v>10.97</v>
      </c>
      <c r="F188" s="20">
        <v>6.34</v>
      </c>
      <c r="G188" s="20">
        <v>8.8800000000000008</v>
      </c>
      <c r="H188" s="44">
        <v>4.16</v>
      </c>
      <c r="I188" s="20">
        <v>5.83</v>
      </c>
      <c r="J188" s="20">
        <v>90.89</v>
      </c>
      <c r="K188" s="20">
        <v>127.25</v>
      </c>
    </row>
    <row r="189" spans="1:11">
      <c r="A189" s="9" t="s">
        <v>128</v>
      </c>
      <c r="B189" s="9">
        <v>100</v>
      </c>
      <c r="C189" s="9">
        <v>150</v>
      </c>
      <c r="D189" s="31">
        <v>2.2000000000000002</v>
      </c>
      <c r="E189" s="31">
        <v>3.3</v>
      </c>
      <c r="F189" s="31">
        <v>3.4</v>
      </c>
      <c r="G189" s="31">
        <v>5.0999999999999996</v>
      </c>
      <c r="H189" s="31">
        <v>10</v>
      </c>
      <c r="I189" s="31">
        <v>15</v>
      </c>
      <c r="J189" s="2">
        <v>87</v>
      </c>
      <c r="K189" s="6">
        <v>130.5</v>
      </c>
    </row>
    <row r="190" spans="1:11">
      <c r="A190" s="83" t="s">
        <v>129</v>
      </c>
      <c r="B190" s="2">
        <v>150</v>
      </c>
      <c r="C190" s="2">
        <v>200</v>
      </c>
      <c r="D190" s="14">
        <v>0.4</v>
      </c>
      <c r="E190" s="14">
        <v>0.5</v>
      </c>
      <c r="F190" s="14">
        <v>0</v>
      </c>
      <c r="G190" s="14">
        <v>0</v>
      </c>
      <c r="H190" s="14">
        <v>8.1999999999999993</v>
      </c>
      <c r="I190" s="14">
        <v>10.9</v>
      </c>
      <c r="J190" s="14">
        <v>40</v>
      </c>
      <c r="K190" s="13">
        <v>53.3</v>
      </c>
    </row>
    <row r="191" spans="1:11">
      <c r="A191" s="2" t="s">
        <v>17</v>
      </c>
      <c r="B191" s="2">
        <v>40</v>
      </c>
      <c r="C191" s="2">
        <v>60</v>
      </c>
      <c r="D191" s="2">
        <v>2.4</v>
      </c>
      <c r="E191" s="2">
        <v>3.6</v>
      </c>
      <c r="F191" s="2">
        <v>0.5</v>
      </c>
      <c r="G191" s="2">
        <v>0.8</v>
      </c>
      <c r="H191" s="2">
        <v>16.399999999999999</v>
      </c>
      <c r="I191" s="2">
        <v>24.6</v>
      </c>
      <c r="J191" s="2">
        <v>82.4</v>
      </c>
      <c r="K191" s="2">
        <v>123.6</v>
      </c>
    </row>
    <row r="192" spans="1:11">
      <c r="A192" s="13" t="s">
        <v>10</v>
      </c>
      <c r="B192" s="81"/>
      <c r="C192" s="81"/>
      <c r="D192" s="13">
        <v>19.3</v>
      </c>
      <c r="E192" s="13">
        <v>27.1</v>
      </c>
      <c r="F192" s="13">
        <v>20.3</v>
      </c>
      <c r="G192" s="13">
        <v>28.4</v>
      </c>
      <c r="H192" s="13">
        <v>65</v>
      </c>
      <c r="I192" s="13">
        <v>91.3</v>
      </c>
      <c r="J192" s="13">
        <v>533.6</v>
      </c>
      <c r="K192" s="13">
        <v>751.1</v>
      </c>
    </row>
    <row r="193" spans="1:11">
      <c r="A193" s="13" t="s">
        <v>106</v>
      </c>
      <c r="B193" s="28">
        <f>J193/J207</f>
        <v>0.34487645496399888</v>
      </c>
      <c r="C193" s="28">
        <f>K193/K207</f>
        <v>0.3320122517389148</v>
      </c>
      <c r="D193" s="41">
        <f>D192-(D186+D187+D188+D189+D190)/100*11</f>
        <v>17.591699999999999</v>
      </c>
      <c r="E193" s="41">
        <f>E192-(E186+E187+E188+E189+E190)/100*11</f>
        <v>24.760300000000001</v>
      </c>
      <c r="F193" s="41">
        <f>F192-(F186+F187+F188+F189+F190)/100*12</f>
        <v>18.411200000000001</v>
      </c>
      <c r="G193" s="41">
        <f>G192-(G186+G187+G188+G189+G190)/100*12</f>
        <v>25.810399999999998</v>
      </c>
      <c r="H193" s="41">
        <f>H192-(H186+H187+H188+H189+H190)/100*10</f>
        <v>61.753999999999998</v>
      </c>
      <c r="I193" s="41">
        <f t="shared" ref="I193" si="54">I192-(I186+I187+I188+I189+I190)/100*10</f>
        <v>86.807000000000002</v>
      </c>
      <c r="J193" s="41">
        <f t="shared" ref="J193" si="55">J192-(J186+J187+J188+J189+J190)/100*10</f>
        <v>501.06100000000004</v>
      </c>
      <c r="K193" s="41">
        <f t="shared" ref="K193" si="56">K192-(K186+K187+K188+K189+K190)/100*10</f>
        <v>706.20500000000004</v>
      </c>
    </row>
    <row r="194" spans="1:11">
      <c r="A194" s="141" t="s">
        <v>112</v>
      </c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</row>
    <row r="195" spans="1:11" ht="31.5">
      <c r="A195" s="2" t="s">
        <v>65</v>
      </c>
      <c r="B195" s="6" t="s">
        <v>66</v>
      </c>
      <c r="C195" s="2" t="s">
        <v>67</v>
      </c>
      <c r="D195" s="6">
        <v>10.5</v>
      </c>
      <c r="E195" s="6">
        <v>15.8</v>
      </c>
      <c r="F195" s="6">
        <v>9.9</v>
      </c>
      <c r="G195" s="6">
        <v>14.9</v>
      </c>
      <c r="H195" s="6">
        <v>22.4</v>
      </c>
      <c r="I195" s="6">
        <v>33.6</v>
      </c>
      <c r="J195" s="6">
        <v>237.3</v>
      </c>
      <c r="K195" s="6">
        <v>356</v>
      </c>
    </row>
    <row r="196" spans="1:11">
      <c r="A196" s="2" t="s">
        <v>135</v>
      </c>
      <c r="B196" s="9">
        <v>150</v>
      </c>
      <c r="C196" s="9">
        <v>200</v>
      </c>
      <c r="D196" s="9">
        <v>4.2</v>
      </c>
      <c r="E196" s="9">
        <v>5.6</v>
      </c>
      <c r="F196" s="9">
        <v>4.8</v>
      </c>
      <c r="G196" s="9">
        <v>6.4</v>
      </c>
      <c r="H196" s="9">
        <v>7.1</v>
      </c>
      <c r="I196" s="9">
        <v>9.5</v>
      </c>
      <c r="J196" s="2">
        <v>86.9</v>
      </c>
      <c r="K196" s="2">
        <v>115.9</v>
      </c>
    </row>
    <row r="197" spans="1:11">
      <c r="A197" s="9" t="s">
        <v>22</v>
      </c>
      <c r="B197" s="9">
        <v>20</v>
      </c>
      <c r="C197" s="9">
        <v>30</v>
      </c>
      <c r="D197" s="9">
        <v>3</v>
      </c>
      <c r="E197" s="9">
        <v>4.5</v>
      </c>
      <c r="F197" s="9">
        <v>2.2999999999999998</v>
      </c>
      <c r="G197" s="9">
        <v>3.5</v>
      </c>
      <c r="H197" s="9">
        <v>18</v>
      </c>
      <c r="I197" s="9">
        <v>27.3</v>
      </c>
      <c r="J197" s="2">
        <v>72</v>
      </c>
      <c r="K197" s="2">
        <v>109</v>
      </c>
    </row>
    <row r="198" spans="1:11">
      <c r="A198" s="13" t="s">
        <v>10</v>
      </c>
      <c r="B198" s="81"/>
      <c r="C198" s="81"/>
      <c r="D198" s="13">
        <f t="shared" ref="D198:K198" si="57">SUM(D195:D197)</f>
        <v>17.7</v>
      </c>
      <c r="E198" s="13">
        <f t="shared" si="57"/>
        <v>25.9</v>
      </c>
      <c r="F198" s="13">
        <f t="shared" si="57"/>
        <v>17</v>
      </c>
      <c r="G198" s="13">
        <f t="shared" si="57"/>
        <v>24.8</v>
      </c>
      <c r="H198" s="13">
        <f t="shared" si="57"/>
        <v>47.5</v>
      </c>
      <c r="I198" s="13">
        <f t="shared" si="57"/>
        <v>70.400000000000006</v>
      </c>
      <c r="J198" s="13">
        <f t="shared" si="57"/>
        <v>396.20000000000005</v>
      </c>
      <c r="K198" s="13">
        <f t="shared" si="57"/>
        <v>580.9</v>
      </c>
    </row>
    <row r="199" spans="1:11">
      <c r="A199" s="13" t="s">
        <v>106</v>
      </c>
      <c r="B199" s="28">
        <f>J199/J207</f>
        <v>0.25636825292816773</v>
      </c>
      <c r="C199" s="28">
        <f>K199/K207</f>
        <v>0.2563650510449943</v>
      </c>
      <c r="D199" s="41">
        <f>D198-D195/100*11</f>
        <v>16.544999999999998</v>
      </c>
      <c r="E199" s="41">
        <f t="shared" ref="E199" si="58">E198-E195/100*11</f>
        <v>24.161999999999999</v>
      </c>
      <c r="F199" s="41">
        <f>F198-F195/100*12</f>
        <v>15.811999999999999</v>
      </c>
      <c r="G199" s="41">
        <f>G198-G195/100*12</f>
        <v>23.012</v>
      </c>
      <c r="H199" s="41">
        <f>H198-H195/100*10</f>
        <v>45.26</v>
      </c>
      <c r="I199" s="41">
        <f t="shared" ref="I199:K199" si="59">I198-I195/100*10</f>
        <v>67.040000000000006</v>
      </c>
      <c r="J199" s="41">
        <f t="shared" si="59"/>
        <v>372.47</v>
      </c>
      <c r="K199" s="41">
        <f t="shared" si="59"/>
        <v>545.29999999999995</v>
      </c>
    </row>
    <row r="200" spans="1:11">
      <c r="A200" s="139" t="s">
        <v>132</v>
      </c>
      <c r="B200" s="139"/>
      <c r="C200" s="81"/>
      <c r="D200" s="13"/>
      <c r="E200" s="13"/>
      <c r="F200" s="13"/>
      <c r="G200" s="13"/>
      <c r="H200" s="13"/>
      <c r="I200" s="13"/>
      <c r="J200" s="12"/>
      <c r="K200" s="13"/>
    </row>
    <row r="201" spans="1:11" ht="31.5">
      <c r="A201" s="2" t="s">
        <v>63</v>
      </c>
      <c r="B201" s="2">
        <v>40</v>
      </c>
      <c r="C201" s="2">
        <v>50</v>
      </c>
      <c r="D201" s="2">
        <v>1.3</v>
      </c>
      <c r="E201" s="2">
        <v>1.6</v>
      </c>
      <c r="F201" s="2">
        <v>4.2</v>
      </c>
      <c r="G201" s="2">
        <v>5.2</v>
      </c>
      <c r="H201" s="2">
        <v>4.4000000000000004</v>
      </c>
      <c r="I201" s="2">
        <v>5.4</v>
      </c>
      <c r="J201" s="2">
        <v>60.7</v>
      </c>
      <c r="K201" s="2">
        <v>75.900000000000006</v>
      </c>
    </row>
    <row r="202" spans="1:11">
      <c r="A202" s="9" t="s">
        <v>64</v>
      </c>
      <c r="B202" s="9">
        <v>50</v>
      </c>
      <c r="C202" s="9">
        <v>70</v>
      </c>
      <c r="D202" s="9">
        <v>9.5</v>
      </c>
      <c r="E202" s="9">
        <v>13.3</v>
      </c>
      <c r="F202" s="9">
        <v>8.6999999999999993</v>
      </c>
      <c r="G202" s="9">
        <v>12.1</v>
      </c>
      <c r="H202" s="9">
        <v>3.5</v>
      </c>
      <c r="I202" s="9">
        <v>4.8</v>
      </c>
      <c r="J202" s="9">
        <v>130.4</v>
      </c>
      <c r="K202" s="2">
        <v>182.5</v>
      </c>
    </row>
    <row r="203" spans="1:11">
      <c r="A203" s="2" t="s">
        <v>136</v>
      </c>
      <c r="B203" s="9">
        <v>100</v>
      </c>
      <c r="C203" s="9">
        <v>150</v>
      </c>
      <c r="D203" s="9">
        <v>2.8</v>
      </c>
      <c r="E203" s="9">
        <v>4.2</v>
      </c>
      <c r="F203" s="9">
        <v>3.2</v>
      </c>
      <c r="G203" s="9">
        <v>4.8</v>
      </c>
      <c r="H203" s="9">
        <v>4</v>
      </c>
      <c r="I203" s="9">
        <v>6</v>
      </c>
      <c r="J203" s="2">
        <v>56</v>
      </c>
      <c r="K203" s="2">
        <v>84</v>
      </c>
    </row>
    <row r="204" spans="1:11">
      <c r="A204" s="9" t="s">
        <v>22</v>
      </c>
      <c r="B204" s="9">
        <v>20</v>
      </c>
      <c r="C204" s="9">
        <v>30</v>
      </c>
      <c r="D204" s="9">
        <v>4.5</v>
      </c>
      <c r="E204" s="9">
        <v>6</v>
      </c>
      <c r="F204" s="9">
        <v>2.2999999999999998</v>
      </c>
      <c r="G204" s="9">
        <v>3.5</v>
      </c>
      <c r="H204" s="9">
        <v>18</v>
      </c>
      <c r="I204" s="9">
        <v>27.3</v>
      </c>
      <c r="J204" s="2">
        <v>72</v>
      </c>
      <c r="K204" s="2">
        <v>109</v>
      </c>
    </row>
    <row r="205" spans="1:11">
      <c r="A205" s="9" t="s">
        <v>60</v>
      </c>
      <c r="B205" s="9"/>
      <c r="C205" s="9"/>
      <c r="D205" s="9">
        <f>SUM(D201:D204)</f>
        <v>18.100000000000001</v>
      </c>
      <c r="E205" s="9">
        <f t="shared" ref="E205:K205" si="60">SUM(E201:E204)</f>
        <v>25.1</v>
      </c>
      <c r="F205" s="9">
        <f t="shared" si="60"/>
        <v>18.399999999999999</v>
      </c>
      <c r="G205" s="9">
        <f t="shared" si="60"/>
        <v>25.6</v>
      </c>
      <c r="H205" s="9">
        <f t="shared" si="60"/>
        <v>29.9</v>
      </c>
      <c r="I205" s="9">
        <f t="shared" si="60"/>
        <v>43.5</v>
      </c>
      <c r="J205" s="9">
        <f t="shared" si="60"/>
        <v>319.10000000000002</v>
      </c>
      <c r="K205" s="9">
        <f t="shared" si="60"/>
        <v>451.4</v>
      </c>
    </row>
    <row r="206" spans="1:11">
      <c r="A206" s="13" t="s">
        <v>106</v>
      </c>
      <c r="B206" s="28">
        <f>J206/J207</f>
        <v>0.20648082314259145</v>
      </c>
      <c r="C206" s="28">
        <f>K206/K207</f>
        <v>0.20007099050560753</v>
      </c>
      <c r="D206" s="41">
        <f>D205-(D201+D202)/100*11</f>
        <v>16.912000000000003</v>
      </c>
      <c r="E206" s="41">
        <f>E205-(E201+E202)/100*11</f>
        <v>23.461000000000002</v>
      </c>
      <c r="F206" s="41">
        <f>F205-(F201+F202)/100*12</f>
        <v>16.852</v>
      </c>
      <c r="G206" s="41">
        <f>G205-(G201+G202)/100*12</f>
        <v>23.524000000000001</v>
      </c>
      <c r="H206" s="41">
        <f>H205-(H201+H202)/100*10</f>
        <v>29.11</v>
      </c>
      <c r="I206" s="41">
        <f t="shared" ref="I206:K206" si="61">I205-(I201+I202)/100*10</f>
        <v>42.48</v>
      </c>
      <c r="J206" s="41">
        <f t="shared" si="61"/>
        <v>299.99</v>
      </c>
      <c r="K206" s="41">
        <f t="shared" si="61"/>
        <v>425.56</v>
      </c>
    </row>
    <row r="207" spans="1:11">
      <c r="A207" s="140" t="s">
        <v>131</v>
      </c>
      <c r="B207" s="140"/>
      <c r="C207" s="140"/>
      <c r="D207" s="42">
        <f t="shared" ref="D207:K207" si="62">D184+D193+D199+D206</f>
        <v>58.956699999999998</v>
      </c>
      <c r="E207" s="42">
        <f t="shared" si="62"/>
        <v>84.639300000000006</v>
      </c>
      <c r="F207" s="42">
        <f t="shared" si="62"/>
        <v>58.667199999999994</v>
      </c>
      <c r="G207" s="42">
        <f t="shared" si="62"/>
        <v>84.538399999999996</v>
      </c>
      <c r="H207" s="42">
        <f t="shared" si="62"/>
        <v>190.89400000000001</v>
      </c>
      <c r="I207" s="42">
        <f t="shared" si="62"/>
        <v>288.85700000000003</v>
      </c>
      <c r="J207" s="42">
        <f t="shared" si="62"/>
        <v>1452.8710000000001</v>
      </c>
      <c r="K207" s="42">
        <f t="shared" si="62"/>
        <v>2127.0450000000001</v>
      </c>
    </row>
    <row r="208" spans="1:11">
      <c r="A208" s="12"/>
      <c r="B208" s="72"/>
      <c r="C208" s="72"/>
      <c r="D208" s="72">
        <v>1</v>
      </c>
      <c r="E208" s="72">
        <v>1</v>
      </c>
      <c r="F208" s="33">
        <f>F207/D207</f>
        <v>0.99508961661694084</v>
      </c>
      <c r="G208" s="33">
        <f>G207/E207</f>
        <v>0.99880788239033158</v>
      </c>
      <c r="H208" s="33">
        <f>H207/D207</f>
        <v>3.2378677911077114</v>
      </c>
      <c r="I208" s="33">
        <f>I207/E207</f>
        <v>3.412799964082879</v>
      </c>
      <c r="J208" s="20"/>
      <c r="K208" s="20"/>
    </row>
    <row r="210" spans="1:11">
      <c r="A210" s="26" t="s">
        <v>123</v>
      </c>
      <c r="E210" s="26" t="s">
        <v>122</v>
      </c>
      <c r="K210" s="1" t="s">
        <v>121</v>
      </c>
    </row>
    <row r="211" spans="1:11">
      <c r="A211" s="138" t="s">
        <v>0</v>
      </c>
      <c r="B211" s="138" t="s">
        <v>87</v>
      </c>
      <c r="C211" s="138"/>
      <c r="D211" s="138" t="s">
        <v>85</v>
      </c>
      <c r="E211" s="138"/>
      <c r="F211" s="138" t="s">
        <v>86</v>
      </c>
      <c r="G211" s="138"/>
      <c r="H211" s="138" t="s">
        <v>88</v>
      </c>
      <c r="I211" s="138"/>
      <c r="J211" s="138" t="s">
        <v>1</v>
      </c>
      <c r="K211" s="138"/>
    </row>
    <row r="212" spans="1:11">
      <c r="A212" s="138"/>
      <c r="B212" s="71" t="s">
        <v>2</v>
      </c>
      <c r="C212" s="71" t="s">
        <v>3</v>
      </c>
      <c r="D212" s="71" t="s">
        <v>2</v>
      </c>
      <c r="E212" s="71" t="s">
        <v>3</v>
      </c>
      <c r="F212" s="71" t="s">
        <v>2</v>
      </c>
      <c r="G212" s="71" t="s">
        <v>3</v>
      </c>
      <c r="H212" s="71" t="s">
        <v>2</v>
      </c>
      <c r="I212" s="71" t="s">
        <v>3</v>
      </c>
      <c r="J212" s="71" t="s">
        <v>2</v>
      </c>
      <c r="K212" s="71" t="s">
        <v>3</v>
      </c>
    </row>
    <row r="213" spans="1:11">
      <c r="A213" s="141" t="s">
        <v>4</v>
      </c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</row>
    <row r="214" spans="1:11" ht="31.5">
      <c r="A214" s="2" t="s">
        <v>138</v>
      </c>
      <c r="B214" s="49">
        <v>150</v>
      </c>
      <c r="C214" s="49">
        <v>200</v>
      </c>
      <c r="D214" s="49">
        <v>4.03</v>
      </c>
      <c r="E214" s="49">
        <v>5.4</v>
      </c>
      <c r="F214" s="49">
        <v>4.99</v>
      </c>
      <c r="G214" s="49">
        <v>6.69</v>
      </c>
      <c r="H214" s="49">
        <v>30.11</v>
      </c>
      <c r="I214" s="49">
        <v>40.35</v>
      </c>
      <c r="J214" s="15">
        <v>180.68</v>
      </c>
      <c r="K214" s="15">
        <v>242.12</v>
      </c>
    </row>
    <row r="215" spans="1:11">
      <c r="A215" s="2" t="s">
        <v>46</v>
      </c>
      <c r="B215" s="3">
        <v>150</v>
      </c>
      <c r="C215" s="3">
        <v>200</v>
      </c>
      <c r="D215" s="3">
        <v>2.6</v>
      </c>
      <c r="E215" s="3">
        <v>3.4</v>
      </c>
      <c r="F215" s="3">
        <v>3.2</v>
      </c>
      <c r="G215" s="3">
        <v>4.2</v>
      </c>
      <c r="H215" s="3">
        <v>14</v>
      </c>
      <c r="I215" s="3">
        <v>20.7</v>
      </c>
      <c r="J215" s="3">
        <v>83.8</v>
      </c>
      <c r="K215" s="3">
        <v>119.3</v>
      </c>
    </row>
    <row r="216" spans="1:11">
      <c r="A216" s="2" t="s">
        <v>27</v>
      </c>
      <c r="B216" s="3">
        <v>35</v>
      </c>
      <c r="C216" s="3">
        <v>42</v>
      </c>
      <c r="D216" s="31">
        <v>2.4</v>
      </c>
      <c r="E216" s="31">
        <v>2.9</v>
      </c>
      <c r="F216" s="31">
        <v>3.9</v>
      </c>
      <c r="G216" s="31">
        <v>4.7</v>
      </c>
      <c r="H216" s="31">
        <v>14.5</v>
      </c>
      <c r="I216" s="31">
        <v>17.399999999999999</v>
      </c>
      <c r="J216" s="3">
        <v>104.8</v>
      </c>
      <c r="K216" s="3">
        <v>125.8</v>
      </c>
    </row>
    <row r="217" spans="1:11">
      <c r="A217" s="50" t="s">
        <v>60</v>
      </c>
      <c r="B217" s="31"/>
      <c r="C217" s="31"/>
      <c r="D217" s="14">
        <f t="shared" ref="D217:K217" si="63">SUM(D214:D216)</f>
        <v>9.0300000000000011</v>
      </c>
      <c r="E217" s="14">
        <f t="shared" si="63"/>
        <v>11.700000000000001</v>
      </c>
      <c r="F217" s="14">
        <f t="shared" si="63"/>
        <v>12.090000000000002</v>
      </c>
      <c r="G217" s="14">
        <f t="shared" si="63"/>
        <v>15.59</v>
      </c>
      <c r="H217" s="14">
        <f t="shared" si="63"/>
        <v>58.61</v>
      </c>
      <c r="I217" s="14">
        <f t="shared" si="63"/>
        <v>78.449999999999989</v>
      </c>
      <c r="J217" s="14">
        <f t="shared" si="63"/>
        <v>369.28000000000003</v>
      </c>
      <c r="K217" s="14">
        <f t="shared" si="63"/>
        <v>487.22</v>
      </c>
    </row>
    <row r="218" spans="1:11">
      <c r="A218" s="13" t="s">
        <v>106</v>
      </c>
      <c r="B218" s="28">
        <f>J218/J240</f>
        <v>0.25217011184848381</v>
      </c>
      <c r="C218" s="28">
        <f>K218/K240</f>
        <v>0.24274559682623309</v>
      </c>
      <c r="D218" s="41">
        <f>D217-(D214+D215)/100*11</f>
        <v>8.3007000000000009</v>
      </c>
      <c r="E218" s="41">
        <f>E217-(E214+E215)/100*11</f>
        <v>10.732000000000001</v>
      </c>
      <c r="F218" s="41">
        <f>F217-(F214+F215)/100*12</f>
        <v>11.107200000000002</v>
      </c>
      <c r="G218" s="41">
        <f>G217-(G214+G215)/100*12</f>
        <v>14.283199999999999</v>
      </c>
      <c r="H218" s="41">
        <f>H217-(H214+H215)/100*10</f>
        <v>54.198999999999998</v>
      </c>
      <c r="I218" s="41">
        <f>I217-(I214+I215)/100*10</f>
        <v>72.344999999999985</v>
      </c>
      <c r="J218" s="41">
        <f>J217-(J214+J215)/100*10</f>
        <v>342.83200000000005</v>
      </c>
      <c r="K218" s="41">
        <f>K217-(K214+K215)/100*10</f>
        <v>451.07800000000003</v>
      </c>
    </row>
    <row r="219" spans="1:11">
      <c r="A219" s="143" t="s">
        <v>11</v>
      </c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</row>
    <row r="220" spans="1:11" ht="31.5">
      <c r="A220" s="9" t="s">
        <v>68</v>
      </c>
      <c r="B220" s="6">
        <v>40</v>
      </c>
      <c r="C220" s="3">
        <v>50</v>
      </c>
      <c r="D220" s="3">
        <v>0.6</v>
      </c>
      <c r="E220" s="3">
        <v>0.7</v>
      </c>
      <c r="F220" s="3">
        <v>2.9</v>
      </c>
      <c r="G220" s="3">
        <v>3.6</v>
      </c>
      <c r="H220" s="3">
        <v>3.4</v>
      </c>
      <c r="I220" s="3">
        <v>4.2</v>
      </c>
      <c r="J220" s="3">
        <v>41.9</v>
      </c>
      <c r="K220" s="3">
        <v>52.4</v>
      </c>
    </row>
    <row r="221" spans="1:11" ht="31.5">
      <c r="A221" s="8" t="s">
        <v>178</v>
      </c>
      <c r="B221" s="70" t="s">
        <v>30</v>
      </c>
      <c r="C221" s="70" t="s">
        <v>31</v>
      </c>
      <c r="D221" s="70">
        <v>1.4</v>
      </c>
      <c r="E221" s="70">
        <v>1.88</v>
      </c>
      <c r="F221" s="70">
        <v>3.41</v>
      </c>
      <c r="G221" s="70">
        <v>4.57</v>
      </c>
      <c r="H221" s="70">
        <v>10.44</v>
      </c>
      <c r="I221" s="70">
        <v>13.99</v>
      </c>
      <c r="J221" s="70">
        <v>79.92</v>
      </c>
      <c r="K221" s="70">
        <v>107.09</v>
      </c>
    </row>
    <row r="222" spans="1:11">
      <c r="A222" s="48" t="s">
        <v>64</v>
      </c>
      <c r="B222" s="48">
        <v>50</v>
      </c>
      <c r="C222" s="48">
        <v>70</v>
      </c>
      <c r="D222" s="48">
        <v>9.5</v>
      </c>
      <c r="E222" s="48">
        <v>13.3</v>
      </c>
      <c r="F222" s="48">
        <v>8.6999999999999993</v>
      </c>
      <c r="G222" s="48">
        <v>12.1</v>
      </c>
      <c r="H222" s="48">
        <v>3.5</v>
      </c>
      <c r="I222" s="48">
        <v>4.8</v>
      </c>
      <c r="J222" s="48">
        <v>130.4</v>
      </c>
      <c r="K222" s="78">
        <v>182.5</v>
      </c>
    </row>
    <row r="223" spans="1:11">
      <c r="A223" s="9" t="s">
        <v>150</v>
      </c>
      <c r="B223" s="31">
        <v>100</v>
      </c>
      <c r="C223" s="20">
        <v>120</v>
      </c>
      <c r="D223" s="20">
        <v>4.9000000000000004</v>
      </c>
      <c r="E223" s="20">
        <v>5.88</v>
      </c>
      <c r="F223" s="20">
        <v>4.26</v>
      </c>
      <c r="G223" s="20">
        <v>5.1100000000000003</v>
      </c>
      <c r="H223" s="20">
        <v>50.5</v>
      </c>
      <c r="I223" s="20">
        <v>60.2</v>
      </c>
      <c r="J223" s="20">
        <v>140.5</v>
      </c>
      <c r="K223" s="3">
        <v>168.6</v>
      </c>
    </row>
    <row r="224" spans="1:11" ht="16.5" customHeight="1">
      <c r="A224" s="6" t="s">
        <v>16</v>
      </c>
      <c r="B224" s="3">
        <v>150</v>
      </c>
      <c r="C224" s="3">
        <v>200</v>
      </c>
      <c r="D224" s="3">
        <v>0.5</v>
      </c>
      <c r="E224" s="3">
        <v>0.7</v>
      </c>
      <c r="F224" s="3">
        <v>0</v>
      </c>
      <c r="G224" s="3">
        <v>0</v>
      </c>
      <c r="H224" s="3">
        <v>28.2</v>
      </c>
      <c r="I224" s="3">
        <v>37.6</v>
      </c>
      <c r="J224" s="3">
        <v>73.400000000000006</v>
      </c>
      <c r="K224" s="3">
        <v>97.9</v>
      </c>
    </row>
    <row r="225" spans="1:11">
      <c r="A225" s="2" t="s">
        <v>17</v>
      </c>
      <c r="B225" s="3">
        <v>40</v>
      </c>
      <c r="C225" s="3">
        <v>60</v>
      </c>
      <c r="D225" s="3">
        <v>2.4</v>
      </c>
      <c r="E225" s="3">
        <v>3.6</v>
      </c>
      <c r="F225" s="3">
        <v>0.5</v>
      </c>
      <c r="G225" s="3">
        <v>0.8</v>
      </c>
      <c r="H225" s="3">
        <v>16.399999999999999</v>
      </c>
      <c r="I225" s="3">
        <v>24.6</v>
      </c>
      <c r="J225" s="3">
        <v>82.4</v>
      </c>
      <c r="K225" s="3">
        <v>123.6</v>
      </c>
    </row>
    <row r="226" spans="1:11">
      <c r="A226" s="13" t="s">
        <v>10</v>
      </c>
      <c r="B226" s="47"/>
      <c r="C226" s="47"/>
      <c r="D226" s="71">
        <f t="shared" ref="D226:K226" si="64">SUM(D220:D225)</f>
        <v>19.299999999999997</v>
      </c>
      <c r="E226" s="71">
        <f t="shared" si="64"/>
        <v>26.060000000000002</v>
      </c>
      <c r="F226" s="71">
        <f t="shared" si="64"/>
        <v>19.77</v>
      </c>
      <c r="G226" s="71">
        <f t="shared" si="64"/>
        <v>26.18</v>
      </c>
      <c r="H226" s="71">
        <f t="shared" si="64"/>
        <v>112.44</v>
      </c>
      <c r="I226" s="71">
        <f t="shared" si="64"/>
        <v>145.38999999999999</v>
      </c>
      <c r="J226" s="71">
        <f t="shared" si="64"/>
        <v>548.52</v>
      </c>
      <c r="K226" s="71">
        <f t="shared" si="64"/>
        <v>732.09</v>
      </c>
    </row>
    <row r="227" spans="1:11">
      <c r="A227" s="13" t="s">
        <v>106</v>
      </c>
      <c r="B227" s="28">
        <f>J227/J240</f>
        <v>0.37226043445855089</v>
      </c>
      <c r="C227" s="28">
        <f>K227/K240</f>
        <v>0.36404520745105501</v>
      </c>
      <c r="D227" s="41">
        <f>D226-(D221+D222+D223+D224)/100*11</f>
        <v>17.506999999999998</v>
      </c>
      <c r="E227" s="41">
        <f>E226-(E221+E222+E223+E224)/100*11</f>
        <v>23.666400000000003</v>
      </c>
      <c r="F227" s="41">
        <f>F226-(F221+F222+F223+F224)/100*12</f>
        <v>17.805599999999998</v>
      </c>
      <c r="G227" s="41">
        <f>G226-(G221+G222+G223+G224)/100*12</f>
        <v>23.566399999999998</v>
      </c>
      <c r="H227" s="41">
        <f>H226-(H221+H222+H223+H224)/100*10</f>
        <v>103.176</v>
      </c>
      <c r="I227" s="41">
        <f>I226-(I221+I222+I223+I224)/100*10</f>
        <v>133.73099999999999</v>
      </c>
      <c r="J227" s="41">
        <f>J226-(J221+J222+J223+J224)/100*10</f>
        <v>506.09799999999996</v>
      </c>
      <c r="K227" s="41">
        <f>K226-(K221+K222+K223+K224)/100*10</f>
        <v>676.48099999999999</v>
      </c>
    </row>
    <row r="228" spans="1:11">
      <c r="A228" s="141" t="s">
        <v>112</v>
      </c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</row>
    <row r="229" spans="1:11">
      <c r="A229" s="9" t="s">
        <v>69</v>
      </c>
      <c r="B229" s="8">
        <v>50</v>
      </c>
      <c r="C229" s="31">
        <v>70</v>
      </c>
      <c r="D229" s="31">
        <v>9.1999999999999993</v>
      </c>
      <c r="E229" s="31">
        <v>13.8</v>
      </c>
      <c r="F229" s="31">
        <v>1.2</v>
      </c>
      <c r="G229" s="31">
        <v>1.68</v>
      </c>
      <c r="H229" s="31">
        <v>0.3</v>
      </c>
      <c r="I229" s="31">
        <v>0.5</v>
      </c>
      <c r="J229" s="2">
        <v>48.5</v>
      </c>
      <c r="K229" s="2">
        <v>67.900000000000006</v>
      </c>
    </row>
    <row r="230" spans="1:11">
      <c r="A230" s="2" t="s">
        <v>20</v>
      </c>
      <c r="B230" s="6">
        <v>100</v>
      </c>
      <c r="C230" s="2">
        <v>130</v>
      </c>
      <c r="D230" s="2">
        <v>2.2000000000000002</v>
      </c>
      <c r="E230" s="9">
        <v>2.9</v>
      </c>
      <c r="F230" s="9">
        <v>3.1</v>
      </c>
      <c r="G230" s="9">
        <v>4.0999999999999996</v>
      </c>
      <c r="H230" s="9">
        <v>14.7</v>
      </c>
      <c r="I230" s="9">
        <v>19</v>
      </c>
      <c r="J230" s="2">
        <v>98.2</v>
      </c>
      <c r="K230" s="2">
        <v>128</v>
      </c>
    </row>
    <row r="231" spans="1:11">
      <c r="A231" s="2" t="s">
        <v>21</v>
      </c>
      <c r="B231" s="8">
        <v>150</v>
      </c>
      <c r="C231" s="9">
        <v>200</v>
      </c>
      <c r="D231" s="9">
        <v>4.2</v>
      </c>
      <c r="E231" s="9">
        <v>5.6</v>
      </c>
      <c r="F231" s="9">
        <v>4.8</v>
      </c>
      <c r="G231" s="9">
        <v>6.4</v>
      </c>
      <c r="H231" s="9">
        <v>7.1</v>
      </c>
      <c r="I231" s="9">
        <v>9.5</v>
      </c>
      <c r="J231" s="2">
        <v>86.9</v>
      </c>
      <c r="K231" s="2">
        <v>115.9</v>
      </c>
    </row>
    <row r="232" spans="1:11">
      <c r="A232" s="48" t="s">
        <v>52</v>
      </c>
      <c r="B232" s="31" t="s">
        <v>107</v>
      </c>
      <c r="C232" s="31" t="s">
        <v>53</v>
      </c>
      <c r="D232" s="31">
        <v>1.4</v>
      </c>
      <c r="E232" s="31">
        <v>2.1</v>
      </c>
      <c r="F232" s="31">
        <v>0.15</v>
      </c>
      <c r="G232" s="31">
        <v>0.2</v>
      </c>
      <c r="H232" s="31">
        <v>21</v>
      </c>
      <c r="I232" s="31">
        <v>31.5</v>
      </c>
      <c r="J232" s="3">
        <v>89</v>
      </c>
      <c r="K232" s="3">
        <v>133.5</v>
      </c>
    </row>
    <row r="233" spans="1:11">
      <c r="A233" s="13" t="s">
        <v>10</v>
      </c>
      <c r="B233" s="46"/>
      <c r="C233" s="46"/>
      <c r="D233" s="2">
        <f t="shared" ref="D233:K233" si="65">SUM(D229:D232)</f>
        <v>16.999999999999996</v>
      </c>
      <c r="E233" s="2">
        <f t="shared" si="65"/>
        <v>24.4</v>
      </c>
      <c r="F233" s="2">
        <f t="shared" si="65"/>
        <v>9.25</v>
      </c>
      <c r="G233" s="2">
        <f t="shared" si="65"/>
        <v>12.379999999999999</v>
      </c>
      <c r="H233" s="2">
        <f t="shared" si="65"/>
        <v>43.1</v>
      </c>
      <c r="I233" s="2">
        <f t="shared" si="65"/>
        <v>60.5</v>
      </c>
      <c r="J233" s="2">
        <f t="shared" si="65"/>
        <v>322.60000000000002</v>
      </c>
      <c r="K233" s="2">
        <f t="shared" si="65"/>
        <v>445.3</v>
      </c>
    </row>
    <row r="234" spans="1:11">
      <c r="A234" s="13" t="s">
        <v>106</v>
      </c>
      <c r="B234" s="28">
        <f>J234/J240</f>
        <v>0.22367342987820693</v>
      </c>
      <c r="C234" s="28">
        <f>K234/K240</f>
        <v>0.22651082331687594</v>
      </c>
      <c r="D234" s="41">
        <f>D233-(D230+D231)/100*11</f>
        <v>16.295999999999996</v>
      </c>
      <c r="E234" s="41">
        <f>E233-(E230+E231)/100*11</f>
        <v>23.465</v>
      </c>
      <c r="F234" s="41">
        <f>F233-(F230+F231)/100*12</f>
        <v>8.3019999999999996</v>
      </c>
      <c r="G234" s="41">
        <f>G233-(G230+G231)/100*12</f>
        <v>11.12</v>
      </c>
      <c r="H234" s="41">
        <f>H233-(H230+H231)/100*10</f>
        <v>40.92</v>
      </c>
      <c r="I234" s="41">
        <f>I233-(I230+I231)/100*10</f>
        <v>57.65</v>
      </c>
      <c r="J234" s="41">
        <f>J233-(J230+J231)/100*10</f>
        <v>304.09000000000003</v>
      </c>
      <c r="K234" s="41">
        <f>K233-(K230+K231)/100*10</f>
        <v>420.91</v>
      </c>
    </row>
    <row r="235" spans="1:11">
      <c r="A235" s="139" t="s">
        <v>132</v>
      </c>
      <c r="B235" s="139"/>
      <c r="C235" s="46"/>
      <c r="D235" s="81"/>
      <c r="E235" s="13"/>
      <c r="F235" s="13"/>
      <c r="G235" s="13"/>
      <c r="H235" s="13"/>
      <c r="I235" s="13"/>
      <c r="J235" s="13"/>
      <c r="K235" s="13"/>
    </row>
    <row r="236" spans="1:11">
      <c r="A236" s="6" t="s">
        <v>100</v>
      </c>
      <c r="B236" s="3">
        <v>100</v>
      </c>
      <c r="C236" s="3">
        <v>150</v>
      </c>
      <c r="D236" s="3">
        <v>14.95</v>
      </c>
      <c r="E236" s="3">
        <v>22.4</v>
      </c>
      <c r="F236" s="3">
        <v>7.83</v>
      </c>
      <c r="G236" s="3">
        <v>11.75</v>
      </c>
      <c r="H236" s="3">
        <v>15.4</v>
      </c>
      <c r="I236" s="3">
        <v>23.1</v>
      </c>
      <c r="J236" s="3">
        <v>194.03</v>
      </c>
      <c r="K236" s="2">
        <v>291.05</v>
      </c>
    </row>
    <row r="237" spans="1:11">
      <c r="A237" s="6" t="s">
        <v>101</v>
      </c>
      <c r="B237" s="3">
        <v>100</v>
      </c>
      <c r="C237" s="3">
        <v>150</v>
      </c>
      <c r="D237" s="3">
        <v>0.5</v>
      </c>
      <c r="E237" s="3">
        <v>0.75</v>
      </c>
      <c r="F237" s="3">
        <v>0</v>
      </c>
      <c r="G237" s="3">
        <v>0</v>
      </c>
      <c r="H237" s="3">
        <v>9.1</v>
      </c>
      <c r="I237" s="3">
        <v>13.65</v>
      </c>
      <c r="J237" s="3">
        <v>38</v>
      </c>
      <c r="K237" s="3">
        <v>57</v>
      </c>
    </row>
    <row r="238" spans="1:11">
      <c r="A238" s="20" t="s">
        <v>94</v>
      </c>
      <c r="B238" s="20"/>
      <c r="C238" s="20"/>
      <c r="D238" s="20">
        <f>SUM(D236:D237)</f>
        <v>15.45</v>
      </c>
      <c r="E238" s="20">
        <f t="shared" ref="E238:K238" si="66">SUM(E236:E237)</f>
        <v>23.15</v>
      </c>
      <c r="F238" s="20">
        <f t="shared" si="66"/>
        <v>7.83</v>
      </c>
      <c r="G238" s="20">
        <f t="shared" si="66"/>
        <v>11.75</v>
      </c>
      <c r="H238" s="20">
        <f t="shared" si="66"/>
        <v>24.5</v>
      </c>
      <c r="I238" s="20">
        <f t="shared" si="66"/>
        <v>36.75</v>
      </c>
      <c r="J238" s="20">
        <f t="shared" si="66"/>
        <v>232.03</v>
      </c>
      <c r="K238" s="20">
        <f t="shared" si="66"/>
        <v>348.05</v>
      </c>
    </row>
    <row r="239" spans="1:11">
      <c r="A239" s="13" t="s">
        <v>106</v>
      </c>
      <c r="B239" s="28">
        <f>J239/J240</f>
        <v>0.15189602381475847</v>
      </c>
      <c r="C239" s="28">
        <f>K239/K240</f>
        <v>0.16669837240583596</v>
      </c>
      <c r="D239" s="41">
        <f>D238-(D236+D237)/100*11</f>
        <v>13.750499999999999</v>
      </c>
      <c r="E239" s="41">
        <f t="shared" ref="E239:K239" si="67">E238-(E236+E237)/100*11</f>
        <v>20.603499999999997</v>
      </c>
      <c r="F239" s="41">
        <f t="shared" si="67"/>
        <v>6.9687000000000001</v>
      </c>
      <c r="G239" s="41">
        <f t="shared" si="67"/>
        <v>10.4575</v>
      </c>
      <c r="H239" s="41">
        <f t="shared" si="67"/>
        <v>21.805</v>
      </c>
      <c r="I239" s="41">
        <f t="shared" si="67"/>
        <v>32.707500000000003</v>
      </c>
      <c r="J239" s="41">
        <f t="shared" si="67"/>
        <v>206.5067</v>
      </c>
      <c r="K239" s="41">
        <f t="shared" si="67"/>
        <v>309.7645</v>
      </c>
    </row>
    <row r="240" spans="1:11" ht="17.25" customHeight="1">
      <c r="A240" s="138" t="s">
        <v>131</v>
      </c>
      <c r="B240" s="138"/>
      <c r="C240" s="138"/>
      <c r="D240" s="42">
        <f t="shared" ref="D240:K240" si="68">D218+D227+D234+D239</f>
        <v>55.854199999999992</v>
      </c>
      <c r="E240" s="42">
        <f t="shared" si="68"/>
        <v>78.466899999999995</v>
      </c>
      <c r="F240" s="42">
        <f t="shared" si="68"/>
        <v>44.183499999999995</v>
      </c>
      <c r="G240" s="42">
        <f t="shared" si="68"/>
        <v>59.427099999999996</v>
      </c>
      <c r="H240" s="42">
        <f t="shared" si="68"/>
        <v>220.10000000000002</v>
      </c>
      <c r="I240" s="42">
        <f t="shared" si="68"/>
        <v>296.43349999999992</v>
      </c>
      <c r="J240" s="42">
        <f t="shared" si="68"/>
        <v>1359.5266999999999</v>
      </c>
      <c r="K240" s="42">
        <f t="shared" si="68"/>
        <v>1858.2335</v>
      </c>
    </row>
    <row r="241" spans="1:12">
      <c r="A241" s="12" t="s">
        <v>152</v>
      </c>
      <c r="B241" s="20"/>
      <c r="C241" s="20"/>
      <c r="D241" s="72">
        <v>1</v>
      </c>
      <c r="E241" s="72">
        <v>1</v>
      </c>
      <c r="F241" s="33">
        <f>F240/D240</f>
        <v>0.79105062824281791</v>
      </c>
      <c r="G241" s="33">
        <f>G240/E240</f>
        <v>0.75735246326795114</v>
      </c>
      <c r="H241" s="33">
        <f>H240/D240</f>
        <v>3.9406168202212197</v>
      </c>
      <c r="I241" s="33">
        <f>I240/E240</f>
        <v>3.7778158688568038</v>
      </c>
      <c r="J241" s="20"/>
      <c r="K241" s="20"/>
    </row>
    <row r="242" spans="1:12">
      <c r="A242" s="11" t="s">
        <v>151</v>
      </c>
      <c r="D242" s="45"/>
      <c r="E242" s="45"/>
      <c r="F242" s="51"/>
      <c r="G242" s="51"/>
      <c r="H242" s="51"/>
      <c r="I242" s="51"/>
    </row>
    <row r="243" spans="1:12">
      <c r="A243" s="172" t="s">
        <v>139</v>
      </c>
      <c r="B243" s="172"/>
      <c r="C243" s="172"/>
      <c r="D243" s="172"/>
      <c r="E243" s="172"/>
      <c r="F243" s="172"/>
      <c r="G243" s="172"/>
      <c r="H243" s="172"/>
      <c r="I243" s="172"/>
      <c r="J243" s="172"/>
      <c r="K243" s="172"/>
      <c r="L243" s="5"/>
    </row>
    <row r="244" spans="1:12">
      <c r="A244" s="26" t="s">
        <v>123</v>
      </c>
      <c r="E244" s="26" t="s">
        <v>82</v>
      </c>
      <c r="K244" s="1" t="s">
        <v>121</v>
      </c>
    </row>
    <row r="245" spans="1:12">
      <c r="A245" s="138" t="s">
        <v>0</v>
      </c>
      <c r="B245" s="138" t="s">
        <v>87</v>
      </c>
      <c r="C245" s="138"/>
      <c r="D245" s="138" t="s">
        <v>85</v>
      </c>
      <c r="E245" s="138"/>
      <c r="F245" s="138" t="s">
        <v>86</v>
      </c>
      <c r="G245" s="138"/>
      <c r="H245" s="138" t="s">
        <v>88</v>
      </c>
      <c r="I245" s="138"/>
      <c r="J245" s="138" t="s">
        <v>1</v>
      </c>
      <c r="K245" s="138"/>
    </row>
    <row r="246" spans="1:12">
      <c r="A246" s="138"/>
      <c r="B246" s="71" t="s">
        <v>2</v>
      </c>
      <c r="C246" s="71" t="s">
        <v>3</v>
      </c>
      <c r="D246" s="71" t="s">
        <v>2</v>
      </c>
      <c r="E246" s="71" t="s">
        <v>3</v>
      </c>
      <c r="F246" s="71" t="s">
        <v>2</v>
      </c>
      <c r="G246" s="71" t="s">
        <v>3</v>
      </c>
      <c r="H246" s="71" t="s">
        <v>2</v>
      </c>
      <c r="I246" s="71" t="s">
        <v>3</v>
      </c>
      <c r="J246" s="71" t="s">
        <v>2</v>
      </c>
      <c r="K246" s="71" t="s">
        <v>3</v>
      </c>
    </row>
    <row r="247" spans="1:12">
      <c r="A247" s="12" t="s">
        <v>4</v>
      </c>
      <c r="B247" s="46"/>
      <c r="C247" s="46"/>
      <c r="D247" s="46"/>
      <c r="E247" s="46"/>
      <c r="F247" s="46"/>
      <c r="G247" s="46"/>
      <c r="H247" s="46"/>
      <c r="I247" s="46"/>
      <c r="J247" s="46"/>
      <c r="K247" s="46"/>
    </row>
    <row r="248" spans="1:12">
      <c r="A248" s="6" t="s">
        <v>70</v>
      </c>
      <c r="B248" s="15">
        <v>40</v>
      </c>
      <c r="C248" s="15">
        <v>50</v>
      </c>
      <c r="D248" s="15">
        <v>4.5</v>
      </c>
      <c r="E248" s="15">
        <v>5.6</v>
      </c>
      <c r="F248" s="15">
        <v>6</v>
      </c>
      <c r="G248" s="15">
        <v>7.5</v>
      </c>
      <c r="H248" s="15">
        <v>2.2000000000000002</v>
      </c>
      <c r="I248" s="15">
        <v>2.8</v>
      </c>
      <c r="J248" s="15">
        <v>80</v>
      </c>
      <c r="K248" s="15">
        <v>100</v>
      </c>
    </row>
    <row r="249" spans="1:12" ht="20.25" customHeight="1">
      <c r="A249" s="57" t="s">
        <v>54</v>
      </c>
      <c r="B249" s="15">
        <v>100</v>
      </c>
      <c r="C249" s="15">
        <v>100</v>
      </c>
      <c r="D249" s="15">
        <v>4</v>
      </c>
      <c r="E249" s="15">
        <v>4</v>
      </c>
      <c r="F249" s="15">
        <v>4</v>
      </c>
      <c r="G249" s="15">
        <v>4</v>
      </c>
      <c r="H249" s="15">
        <v>18.3</v>
      </c>
      <c r="I249" s="15">
        <v>18.3</v>
      </c>
      <c r="J249" s="15">
        <v>126.1</v>
      </c>
      <c r="K249" s="15">
        <v>126.1</v>
      </c>
    </row>
    <row r="250" spans="1:12">
      <c r="A250" s="8" t="s">
        <v>6</v>
      </c>
      <c r="B250" s="15">
        <v>150</v>
      </c>
      <c r="C250" s="15">
        <v>200</v>
      </c>
      <c r="D250" s="15">
        <v>2.9</v>
      </c>
      <c r="E250" s="15">
        <v>3.8</v>
      </c>
      <c r="F250" s="15">
        <v>2.4</v>
      </c>
      <c r="G250" s="15">
        <v>3.2</v>
      </c>
      <c r="H250" s="15">
        <v>19.8</v>
      </c>
      <c r="I250" s="15">
        <v>25.8</v>
      </c>
      <c r="J250" s="15">
        <v>87</v>
      </c>
      <c r="K250" s="15">
        <v>87</v>
      </c>
    </row>
    <row r="251" spans="1:12">
      <c r="A251" s="8" t="s">
        <v>22</v>
      </c>
      <c r="B251" s="15">
        <v>20</v>
      </c>
      <c r="C251" s="15">
        <v>30</v>
      </c>
      <c r="D251" s="15">
        <v>3</v>
      </c>
      <c r="E251" s="15">
        <v>4.5</v>
      </c>
      <c r="F251" s="15">
        <v>2.2999999999999998</v>
      </c>
      <c r="G251" s="15">
        <v>3.5</v>
      </c>
      <c r="H251" s="15">
        <v>18</v>
      </c>
      <c r="I251" s="15">
        <v>27.3</v>
      </c>
      <c r="J251" s="15">
        <v>72</v>
      </c>
      <c r="K251" s="15">
        <v>109</v>
      </c>
    </row>
    <row r="252" spans="1:12">
      <c r="A252" s="12" t="s">
        <v>10</v>
      </c>
      <c r="B252" s="71"/>
      <c r="C252" s="71"/>
      <c r="D252" s="71">
        <f>SUM(D248:D251)</f>
        <v>14.4</v>
      </c>
      <c r="E252" s="71">
        <f t="shared" ref="E252:K252" si="69">SUM(E248:E251)</f>
        <v>17.899999999999999</v>
      </c>
      <c r="F252" s="71">
        <f t="shared" si="69"/>
        <v>14.7</v>
      </c>
      <c r="G252" s="71">
        <f t="shared" si="69"/>
        <v>18.2</v>
      </c>
      <c r="H252" s="71">
        <f t="shared" si="69"/>
        <v>58.3</v>
      </c>
      <c r="I252" s="71">
        <f t="shared" si="69"/>
        <v>74.2</v>
      </c>
      <c r="J252" s="71">
        <f t="shared" si="69"/>
        <v>365.1</v>
      </c>
      <c r="K252" s="71">
        <f t="shared" si="69"/>
        <v>422.1</v>
      </c>
    </row>
    <row r="253" spans="1:12">
      <c r="A253" s="13" t="s">
        <v>106</v>
      </c>
      <c r="B253" s="28">
        <f>J253/J275</f>
        <v>0.23641672258086327</v>
      </c>
      <c r="C253" s="28">
        <f>K253/K275</f>
        <v>0.21258516816036777</v>
      </c>
      <c r="D253" s="41">
        <f>D252-(D248+D249+D250)/100*11</f>
        <v>13.146000000000001</v>
      </c>
      <c r="E253" s="41">
        <f t="shared" ref="E253" si="70">E252-(E248+E249+E250)/100*11</f>
        <v>16.425999999999998</v>
      </c>
      <c r="F253" s="41">
        <f>F252-(F248+F249+F250)/100*12</f>
        <v>13.212</v>
      </c>
      <c r="G253" s="41">
        <f>G252-(G248+G249+G250)/100*12</f>
        <v>16.436</v>
      </c>
      <c r="H253" s="41">
        <f>H252-(H248+H249+H250)/100*10</f>
        <v>54.269999999999996</v>
      </c>
      <c r="I253" s="41">
        <f t="shared" ref="I253:K253" si="71">I252-(I248+I249+I250)/100*10</f>
        <v>69.510000000000005</v>
      </c>
      <c r="J253" s="41">
        <f t="shared" si="71"/>
        <v>335.79</v>
      </c>
      <c r="K253" s="41">
        <f t="shared" si="71"/>
        <v>390.79</v>
      </c>
    </row>
    <row r="254" spans="1:12">
      <c r="A254" s="12" t="s">
        <v>11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1:12" ht="16.5" customHeight="1">
      <c r="A255" s="6" t="s">
        <v>140</v>
      </c>
      <c r="B255" s="15">
        <v>20</v>
      </c>
      <c r="C255" s="15">
        <v>30</v>
      </c>
      <c r="D255" s="15">
        <v>0.21</v>
      </c>
      <c r="E255" s="15">
        <v>0.32</v>
      </c>
      <c r="F255" s="58">
        <v>1.27</v>
      </c>
      <c r="G255" s="58">
        <v>1.91</v>
      </c>
      <c r="H255" s="58">
        <v>0.65</v>
      </c>
      <c r="I255" s="58">
        <v>0.98</v>
      </c>
      <c r="J255" s="15">
        <v>14.8</v>
      </c>
      <c r="K255" s="15">
        <v>22.2</v>
      </c>
    </row>
    <row r="256" spans="1:12" ht="15.75" customHeight="1">
      <c r="A256" s="8" t="s">
        <v>154</v>
      </c>
      <c r="B256" s="15">
        <v>150</v>
      </c>
      <c r="C256" s="15">
        <v>200</v>
      </c>
      <c r="D256" s="49">
        <v>4.9000000000000004</v>
      </c>
      <c r="E256" s="49">
        <v>6.57</v>
      </c>
      <c r="F256" s="49">
        <v>4.22</v>
      </c>
      <c r="G256" s="49">
        <v>5.65</v>
      </c>
      <c r="H256" s="49">
        <v>16.84</v>
      </c>
      <c r="I256" s="49">
        <v>22.57</v>
      </c>
      <c r="J256" s="49">
        <v>125.01</v>
      </c>
      <c r="K256" s="15">
        <v>167.52</v>
      </c>
    </row>
    <row r="257" spans="1:11" ht="31.5" customHeight="1">
      <c r="A257" s="8" t="s">
        <v>71</v>
      </c>
      <c r="B257" s="15" t="s">
        <v>72</v>
      </c>
      <c r="C257" s="15" t="s">
        <v>73</v>
      </c>
      <c r="D257" s="15">
        <v>17.100000000000001</v>
      </c>
      <c r="E257" s="15">
        <v>22.8</v>
      </c>
      <c r="F257" s="15">
        <v>7.8</v>
      </c>
      <c r="G257" s="15">
        <v>10.4</v>
      </c>
      <c r="H257" s="15">
        <v>26.7</v>
      </c>
      <c r="I257" s="15">
        <v>35.5</v>
      </c>
      <c r="J257" s="15">
        <v>236.6</v>
      </c>
      <c r="K257" s="15">
        <v>314.7</v>
      </c>
    </row>
    <row r="258" spans="1:11" ht="18.75" customHeight="1">
      <c r="A258" s="6" t="s">
        <v>153</v>
      </c>
      <c r="B258" s="15">
        <v>150</v>
      </c>
      <c r="C258" s="15">
        <v>200</v>
      </c>
      <c r="D258" s="15">
        <v>0.3</v>
      </c>
      <c r="E258" s="15">
        <v>0.4</v>
      </c>
      <c r="F258" s="15">
        <v>0</v>
      </c>
      <c r="G258" s="15">
        <v>0</v>
      </c>
      <c r="H258" s="15">
        <v>20.3</v>
      </c>
      <c r="I258" s="15">
        <v>27</v>
      </c>
      <c r="J258" s="15">
        <v>79.400000000000006</v>
      </c>
      <c r="K258" s="15">
        <v>105.8</v>
      </c>
    </row>
    <row r="259" spans="1:11">
      <c r="A259" s="6" t="s">
        <v>17</v>
      </c>
      <c r="B259" s="15">
        <v>40</v>
      </c>
      <c r="C259" s="15">
        <v>60</v>
      </c>
      <c r="D259" s="15">
        <v>2.4</v>
      </c>
      <c r="E259" s="15">
        <v>3.6</v>
      </c>
      <c r="F259" s="15">
        <v>0.5</v>
      </c>
      <c r="G259" s="15">
        <v>0.8</v>
      </c>
      <c r="H259" s="15">
        <v>16.399999999999999</v>
      </c>
      <c r="I259" s="15">
        <v>24.6</v>
      </c>
      <c r="J259" s="15">
        <v>82.4</v>
      </c>
      <c r="K259" s="15">
        <v>123.6</v>
      </c>
    </row>
    <row r="260" spans="1:11">
      <c r="A260" s="12" t="s">
        <v>10</v>
      </c>
      <c r="B260" s="16"/>
      <c r="C260" s="16"/>
      <c r="D260" s="16">
        <f>SUM(D255:D259)</f>
        <v>24.91</v>
      </c>
      <c r="E260" s="16">
        <f t="shared" ref="E260:K260" si="72">SUM(E255:E259)</f>
        <v>33.69</v>
      </c>
      <c r="F260" s="16">
        <f t="shared" si="72"/>
        <v>13.79</v>
      </c>
      <c r="G260" s="16">
        <f t="shared" si="72"/>
        <v>18.760000000000002</v>
      </c>
      <c r="H260" s="16">
        <f t="shared" si="72"/>
        <v>80.889999999999986</v>
      </c>
      <c r="I260" s="16">
        <f t="shared" si="72"/>
        <v>110.65</v>
      </c>
      <c r="J260" s="16">
        <f t="shared" si="72"/>
        <v>538.20999999999992</v>
      </c>
      <c r="K260" s="16">
        <f t="shared" si="72"/>
        <v>733.81999999999994</v>
      </c>
    </row>
    <row r="261" spans="1:11">
      <c r="A261" s="13" t="s">
        <v>106</v>
      </c>
      <c r="B261" s="28">
        <f>J261/J275</f>
        <v>0.35668446298785283</v>
      </c>
      <c r="C261" s="28">
        <f>K261/K275</f>
        <v>0.3763147516013654</v>
      </c>
      <c r="D261" s="41">
        <f>D260-(D257+D258)/100*11</f>
        <v>22.995999999999999</v>
      </c>
      <c r="E261" s="41">
        <f>E260-(E257+E258)/100*11</f>
        <v>31.137999999999998</v>
      </c>
      <c r="F261" s="41">
        <f>F260-(F257+F258)/100*12</f>
        <v>12.853999999999999</v>
      </c>
      <c r="G261" s="41">
        <f>G260-(G257+G258)/100*12</f>
        <v>17.512</v>
      </c>
      <c r="H261" s="41">
        <f>H260-(H257+H258)/100*10</f>
        <v>76.189999999999984</v>
      </c>
      <c r="I261" s="41">
        <f>I260-(I257+I258)/100*10</f>
        <v>104.4</v>
      </c>
      <c r="J261" s="41">
        <f>J260-(J257+J258)/100*10</f>
        <v>506.6099999999999</v>
      </c>
      <c r="K261" s="41">
        <f>K260-(K257+K258)/100*10</f>
        <v>691.77</v>
      </c>
    </row>
    <row r="262" spans="1:11">
      <c r="A262" s="141" t="s">
        <v>112</v>
      </c>
      <c r="B262" s="141"/>
      <c r="C262" s="141"/>
      <c r="D262" s="141"/>
      <c r="E262" s="141"/>
      <c r="F262" s="141"/>
      <c r="G262" s="141"/>
      <c r="H262" s="141"/>
      <c r="I262" s="141"/>
      <c r="J262" s="141"/>
      <c r="K262" s="141"/>
    </row>
    <row r="263" spans="1:11" ht="33.75" customHeight="1">
      <c r="A263" s="53" t="s">
        <v>141</v>
      </c>
      <c r="B263" s="49">
        <v>80</v>
      </c>
      <c r="C263" s="49">
        <v>100</v>
      </c>
      <c r="D263" s="49">
        <v>1</v>
      </c>
      <c r="E263" s="49">
        <v>1.26</v>
      </c>
      <c r="F263" s="49">
        <v>8.1199999999999992</v>
      </c>
      <c r="G263" s="49">
        <v>10.16</v>
      </c>
      <c r="H263" s="49">
        <v>6.18</v>
      </c>
      <c r="I263" s="49">
        <v>7.64</v>
      </c>
      <c r="J263" s="49">
        <v>103.4</v>
      </c>
      <c r="K263" s="49">
        <v>129</v>
      </c>
    </row>
    <row r="264" spans="1:11" ht="15.75" customHeight="1">
      <c r="A264" s="8" t="s">
        <v>75</v>
      </c>
      <c r="B264" s="31">
        <v>40</v>
      </c>
      <c r="C264" s="31">
        <v>50</v>
      </c>
      <c r="D264" s="31">
        <v>2.8</v>
      </c>
      <c r="E264" s="31">
        <v>3.4</v>
      </c>
      <c r="F264" s="31">
        <v>2.6</v>
      </c>
      <c r="G264" s="31">
        <v>3.1</v>
      </c>
      <c r="H264" s="31">
        <v>0.2</v>
      </c>
      <c r="I264" s="31">
        <v>0.2</v>
      </c>
      <c r="J264" s="3">
        <v>39.1</v>
      </c>
      <c r="K264" s="3">
        <v>41.2</v>
      </c>
    </row>
    <row r="265" spans="1:11">
      <c r="A265" s="6" t="s">
        <v>33</v>
      </c>
      <c r="B265" s="31" t="s">
        <v>34</v>
      </c>
      <c r="C265" s="31" t="s">
        <v>35</v>
      </c>
      <c r="D265" s="31">
        <v>0.1</v>
      </c>
      <c r="E265" s="31">
        <v>0.1</v>
      </c>
      <c r="F265" s="31">
        <v>0</v>
      </c>
      <c r="G265" s="31">
        <v>0</v>
      </c>
      <c r="H265" s="31">
        <v>10</v>
      </c>
      <c r="I265" s="31">
        <v>13</v>
      </c>
      <c r="J265" s="3">
        <v>37</v>
      </c>
      <c r="K265" s="3">
        <v>49.3</v>
      </c>
    </row>
    <row r="266" spans="1:11">
      <c r="A266" s="6" t="s">
        <v>22</v>
      </c>
      <c r="B266" s="31">
        <v>20</v>
      </c>
      <c r="C266" s="31">
        <v>30</v>
      </c>
      <c r="D266" s="31">
        <v>3</v>
      </c>
      <c r="E266" s="31">
        <v>4.5</v>
      </c>
      <c r="F266" s="31">
        <v>2.2999999999999998</v>
      </c>
      <c r="G266" s="31">
        <v>3.5</v>
      </c>
      <c r="H266" s="31">
        <v>18</v>
      </c>
      <c r="I266" s="31">
        <v>27.3</v>
      </c>
      <c r="J266" s="3">
        <v>72</v>
      </c>
      <c r="K266" s="3">
        <v>109</v>
      </c>
    </row>
    <row r="267" spans="1:11">
      <c r="A267" s="6" t="s">
        <v>144</v>
      </c>
      <c r="B267" s="31" t="s">
        <v>8</v>
      </c>
      <c r="C267" s="31" t="s">
        <v>59</v>
      </c>
      <c r="D267" s="31">
        <v>1.5</v>
      </c>
      <c r="E267" s="31">
        <v>3</v>
      </c>
      <c r="F267" s="31">
        <v>2.4</v>
      </c>
      <c r="G267" s="31">
        <v>4.8</v>
      </c>
      <c r="H267" s="31">
        <v>7.8</v>
      </c>
      <c r="I267" s="31">
        <v>15.6</v>
      </c>
      <c r="J267" s="31">
        <v>87.2</v>
      </c>
      <c r="K267" s="31">
        <v>174.4</v>
      </c>
    </row>
    <row r="268" spans="1:11">
      <c r="A268" s="12" t="s">
        <v>10</v>
      </c>
      <c r="B268" s="71"/>
      <c r="C268" s="71"/>
      <c r="D268" s="71">
        <f>SUM(D263:D267)</f>
        <v>8.4</v>
      </c>
      <c r="E268" s="71">
        <f t="shared" ref="E268:K268" si="73">SUM(E263:E267)</f>
        <v>12.26</v>
      </c>
      <c r="F268" s="71">
        <f t="shared" si="73"/>
        <v>15.42</v>
      </c>
      <c r="G268" s="71">
        <f t="shared" si="73"/>
        <v>21.56</v>
      </c>
      <c r="H268" s="71">
        <f t="shared" si="73"/>
        <v>42.179999999999993</v>
      </c>
      <c r="I268" s="71">
        <f t="shared" si="73"/>
        <v>63.74</v>
      </c>
      <c r="J268" s="71">
        <f t="shared" si="73"/>
        <v>338.7</v>
      </c>
      <c r="K268" s="71">
        <f t="shared" si="73"/>
        <v>502.9</v>
      </c>
    </row>
    <row r="269" spans="1:11">
      <c r="A269" s="13" t="s">
        <v>106</v>
      </c>
      <c r="B269" s="28">
        <f>J269/J275</f>
        <v>0.23310763476964175</v>
      </c>
      <c r="C269" s="28">
        <f>K269/K275</f>
        <v>0.26864859719030071</v>
      </c>
      <c r="D269" s="41">
        <f>D268-(D264+D265)/100*11</f>
        <v>8.0809999999999995</v>
      </c>
      <c r="E269" s="41">
        <f>E268-(E264+E265)/100*11</f>
        <v>11.875</v>
      </c>
      <c r="F269" s="41">
        <f>F268-(F264+F265)/100*12</f>
        <v>15.108000000000001</v>
      </c>
      <c r="G269" s="41">
        <f>G268-(G264+G265)/100*12</f>
        <v>21.187999999999999</v>
      </c>
      <c r="H269" s="41">
        <f>H268-(H264+H265)/100*10</f>
        <v>41.159999999999989</v>
      </c>
      <c r="I269" s="41">
        <f t="shared" ref="I269:K269" si="74">I268-(I264+I265)/100*10</f>
        <v>62.42</v>
      </c>
      <c r="J269" s="41">
        <f t="shared" si="74"/>
        <v>331.09</v>
      </c>
      <c r="K269" s="41">
        <f t="shared" si="74"/>
        <v>493.84999999999997</v>
      </c>
    </row>
    <row r="270" spans="1:11">
      <c r="A270" s="139" t="s">
        <v>132</v>
      </c>
      <c r="B270" s="139"/>
      <c r="C270" s="20"/>
      <c r="D270" s="20"/>
      <c r="E270" s="20"/>
      <c r="F270" s="20"/>
      <c r="G270" s="20"/>
      <c r="H270" s="20"/>
      <c r="I270" s="20"/>
      <c r="J270" s="20"/>
      <c r="K270" s="20"/>
    </row>
    <row r="271" spans="1:11" ht="17.25" customHeight="1">
      <c r="A271" s="2" t="s">
        <v>142</v>
      </c>
      <c r="B271" s="2" t="s">
        <v>143</v>
      </c>
      <c r="C271" s="2" t="s">
        <v>143</v>
      </c>
      <c r="D271" s="3">
        <v>5.81</v>
      </c>
      <c r="E271" s="3">
        <v>5.81</v>
      </c>
      <c r="F271" s="3">
        <v>5.03</v>
      </c>
      <c r="G271" s="3">
        <v>5.03</v>
      </c>
      <c r="H271" s="3">
        <v>37.68</v>
      </c>
      <c r="I271" s="3">
        <v>37.68</v>
      </c>
      <c r="J271" s="3">
        <v>195.35</v>
      </c>
      <c r="K271" s="3">
        <v>195.35</v>
      </c>
    </row>
    <row r="272" spans="1:11">
      <c r="A272" s="2" t="s">
        <v>44</v>
      </c>
      <c r="B272" s="31">
        <v>130</v>
      </c>
      <c r="C272" s="31">
        <v>180</v>
      </c>
      <c r="D272" s="31">
        <v>2.63</v>
      </c>
      <c r="E272" s="31">
        <v>3.6</v>
      </c>
      <c r="F272" s="31">
        <v>4.67</v>
      </c>
      <c r="G272" s="31">
        <v>6.4</v>
      </c>
      <c r="H272" s="31">
        <v>6.79</v>
      </c>
      <c r="I272" s="31">
        <v>9.5</v>
      </c>
      <c r="J272" s="3">
        <v>84.6</v>
      </c>
      <c r="K272" s="3">
        <v>115.9</v>
      </c>
    </row>
    <row r="273" spans="1:11">
      <c r="A273" s="20" t="s">
        <v>60</v>
      </c>
      <c r="B273" s="20"/>
      <c r="C273" s="20"/>
      <c r="D273" s="20">
        <f>SUM(D271:D272)</f>
        <v>8.44</v>
      </c>
      <c r="E273" s="20">
        <f t="shared" ref="E273:K273" si="75">SUM(E271:E272)</f>
        <v>9.41</v>
      </c>
      <c r="F273" s="20">
        <f t="shared" si="75"/>
        <v>9.6999999999999993</v>
      </c>
      <c r="G273" s="20">
        <f t="shared" si="75"/>
        <v>11.43</v>
      </c>
      <c r="H273" s="20">
        <f t="shared" si="75"/>
        <v>44.47</v>
      </c>
      <c r="I273" s="20">
        <f t="shared" si="75"/>
        <v>47.18</v>
      </c>
      <c r="J273" s="20">
        <f t="shared" si="75"/>
        <v>279.95</v>
      </c>
      <c r="K273" s="20">
        <f t="shared" si="75"/>
        <v>311.25</v>
      </c>
    </row>
    <row r="274" spans="1:11">
      <c r="A274" s="13" t="s">
        <v>106</v>
      </c>
      <c r="B274" s="28">
        <f>J274/J275</f>
        <v>0.17379117966164229</v>
      </c>
      <c r="C274" s="28">
        <f>K274/K275</f>
        <v>0.14245148304796618</v>
      </c>
      <c r="D274" s="41">
        <f>D273-(D269+D270)/100*11</f>
        <v>7.5510899999999994</v>
      </c>
      <c r="E274" s="41">
        <f>E273-(E269+E270)/100*11</f>
        <v>8.1037499999999998</v>
      </c>
      <c r="F274" s="41">
        <f>F273-(F269+F270)/100*12</f>
        <v>7.8870399999999989</v>
      </c>
      <c r="G274" s="41">
        <f>G273-(G269+G270)/100*12</f>
        <v>8.8874399999999998</v>
      </c>
      <c r="H274" s="41">
        <f>H273-(H269+H270)/100*10</f>
        <v>40.353999999999999</v>
      </c>
      <c r="I274" s="41">
        <f>I273-(I269+I270)/100*10</f>
        <v>40.938000000000002</v>
      </c>
      <c r="J274" s="41">
        <f>J273-(J269+J270)/100*10</f>
        <v>246.84100000000001</v>
      </c>
      <c r="K274" s="41">
        <f>K273-(K269+K270)/100*10</f>
        <v>261.86500000000001</v>
      </c>
    </row>
    <row r="275" spans="1:11" ht="19.5" customHeight="1">
      <c r="A275" s="138" t="s">
        <v>131</v>
      </c>
      <c r="B275" s="138"/>
      <c r="C275" s="138"/>
      <c r="D275" s="42">
        <f t="shared" ref="D275:K275" si="76">D253+D261+D269+D274</f>
        <v>51.774090000000001</v>
      </c>
      <c r="E275" s="42">
        <f t="shared" si="76"/>
        <v>67.542749999999998</v>
      </c>
      <c r="F275" s="42">
        <f t="shared" si="76"/>
        <v>49.061039999999998</v>
      </c>
      <c r="G275" s="42">
        <f t="shared" si="76"/>
        <v>64.023439999999994</v>
      </c>
      <c r="H275" s="42">
        <f t="shared" si="76"/>
        <v>211.97399999999999</v>
      </c>
      <c r="I275" s="42">
        <f t="shared" si="76"/>
        <v>277.26800000000003</v>
      </c>
      <c r="J275" s="42">
        <f t="shared" si="76"/>
        <v>1420.3309999999997</v>
      </c>
      <c r="K275" s="42">
        <f t="shared" si="76"/>
        <v>1838.2749999999999</v>
      </c>
    </row>
    <row r="276" spans="1:11">
      <c r="A276" s="11"/>
      <c r="D276" s="32">
        <v>1</v>
      </c>
      <c r="E276" s="32">
        <v>1</v>
      </c>
      <c r="F276" s="33">
        <f>F275/D275</f>
        <v>0.94759830641156606</v>
      </c>
      <c r="G276" s="33">
        <f>G275/E275</f>
        <v>0.94789507386062899</v>
      </c>
      <c r="H276" s="33">
        <f>H275/D275</f>
        <v>4.0942100575789935</v>
      </c>
      <c r="I276" s="33">
        <f>I275/E275</f>
        <v>4.1050741937513653</v>
      </c>
      <c r="J276" s="52"/>
      <c r="K276" s="52"/>
    </row>
    <row r="280" spans="1:11">
      <c r="A280" s="26" t="s">
        <v>123</v>
      </c>
      <c r="E280" s="26" t="s">
        <v>83</v>
      </c>
    </row>
    <row r="281" spans="1:11">
      <c r="A281" s="138" t="s">
        <v>0</v>
      </c>
      <c r="B281" s="138" t="s">
        <v>87</v>
      </c>
      <c r="C281" s="138"/>
      <c r="D281" s="138" t="s">
        <v>85</v>
      </c>
      <c r="E281" s="138"/>
      <c r="F281" s="138" t="s">
        <v>86</v>
      </c>
      <c r="G281" s="138"/>
      <c r="H281" s="138" t="s">
        <v>88</v>
      </c>
      <c r="I281" s="138"/>
      <c r="J281" s="138" t="s">
        <v>1</v>
      </c>
      <c r="K281" s="138"/>
    </row>
    <row r="282" spans="1:11">
      <c r="A282" s="138"/>
      <c r="B282" s="71" t="s">
        <v>2</v>
      </c>
      <c r="C282" s="71" t="s">
        <v>3</v>
      </c>
      <c r="D282" s="71" t="s">
        <v>2</v>
      </c>
      <c r="E282" s="71" t="s">
        <v>3</v>
      </c>
      <c r="F282" s="71" t="s">
        <v>2</v>
      </c>
      <c r="G282" s="71" t="s">
        <v>3</v>
      </c>
      <c r="H282" s="71" t="s">
        <v>2</v>
      </c>
      <c r="I282" s="71" t="s">
        <v>3</v>
      </c>
      <c r="J282" s="71" t="s">
        <v>2</v>
      </c>
      <c r="K282" s="71" t="s">
        <v>3</v>
      </c>
    </row>
    <row r="283" spans="1:11">
      <c r="A283" s="12" t="s">
        <v>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</row>
    <row r="284" spans="1:11" ht="20.25" customHeight="1">
      <c r="A284" s="9" t="s">
        <v>76</v>
      </c>
      <c r="B284" s="6">
        <v>120</v>
      </c>
      <c r="C284" s="3">
        <v>150</v>
      </c>
      <c r="D284" s="3">
        <v>4.24</v>
      </c>
      <c r="E284" s="3">
        <v>5.3</v>
      </c>
      <c r="F284" s="3">
        <v>5.36</v>
      </c>
      <c r="G284" s="3">
        <v>6.7</v>
      </c>
      <c r="H284" s="3">
        <v>11.76</v>
      </c>
      <c r="I284" s="3">
        <v>14.7</v>
      </c>
      <c r="J284" s="3">
        <v>127.6</v>
      </c>
      <c r="K284" s="3">
        <v>159.5</v>
      </c>
    </row>
    <row r="285" spans="1:11" ht="19.5" customHeight="1">
      <c r="A285" s="2" t="s">
        <v>26</v>
      </c>
      <c r="B285" s="6">
        <v>150</v>
      </c>
      <c r="C285" s="2">
        <v>200</v>
      </c>
      <c r="D285" s="3">
        <v>2.1</v>
      </c>
      <c r="E285" s="3">
        <v>2.8</v>
      </c>
      <c r="F285" s="3">
        <v>1.9</v>
      </c>
      <c r="G285" s="3">
        <v>2.5</v>
      </c>
      <c r="H285" s="3">
        <v>14.8</v>
      </c>
      <c r="I285" s="3">
        <v>19.7</v>
      </c>
      <c r="J285" s="3">
        <v>81.7</v>
      </c>
      <c r="K285" s="3">
        <v>108.5</v>
      </c>
    </row>
    <row r="286" spans="1:11">
      <c r="A286" s="6" t="s">
        <v>37</v>
      </c>
      <c r="B286" s="6">
        <v>40</v>
      </c>
      <c r="C286" s="3">
        <v>50</v>
      </c>
      <c r="D286" s="3">
        <v>3</v>
      </c>
      <c r="E286" s="3">
        <v>4.5</v>
      </c>
      <c r="F286" s="3">
        <v>2.2999999999999998</v>
      </c>
      <c r="G286" s="3">
        <v>3.5</v>
      </c>
      <c r="H286" s="3">
        <v>18</v>
      </c>
      <c r="I286" s="3">
        <v>27.3</v>
      </c>
      <c r="J286" s="3">
        <v>72</v>
      </c>
      <c r="K286" s="3">
        <v>109</v>
      </c>
    </row>
    <row r="287" spans="1:11">
      <c r="A287" s="13" t="s">
        <v>10</v>
      </c>
      <c r="B287" s="12"/>
      <c r="C287" s="13"/>
      <c r="D287" s="13">
        <f>SUM(D284:D286)</f>
        <v>9.34</v>
      </c>
      <c r="E287" s="13">
        <f t="shared" ref="E287:K287" si="77">SUM(E284:E286)</f>
        <v>12.6</v>
      </c>
      <c r="F287" s="13">
        <f t="shared" si="77"/>
        <v>9.5599999999999987</v>
      </c>
      <c r="G287" s="13">
        <f t="shared" si="77"/>
        <v>12.7</v>
      </c>
      <c r="H287" s="13">
        <f t="shared" si="77"/>
        <v>44.56</v>
      </c>
      <c r="I287" s="13">
        <f t="shared" si="77"/>
        <v>61.7</v>
      </c>
      <c r="J287" s="13">
        <f t="shared" si="77"/>
        <v>281.3</v>
      </c>
      <c r="K287" s="13">
        <f t="shared" si="77"/>
        <v>377</v>
      </c>
    </row>
    <row r="288" spans="1:11">
      <c r="A288" s="13" t="s">
        <v>106</v>
      </c>
      <c r="B288" s="28">
        <f>J288/J308</f>
        <v>0.20370944118972512</v>
      </c>
      <c r="C288" s="28">
        <f>K288/K308</f>
        <v>0.20620392355074912</v>
      </c>
      <c r="D288" s="41">
        <f>D287-(D283+D284+D285)/100*11</f>
        <v>8.6425999999999998</v>
      </c>
      <c r="E288" s="41">
        <f t="shared" ref="E288" si="78">E287-(E283+E284+E285)/100*11</f>
        <v>11.709</v>
      </c>
      <c r="F288" s="41">
        <f>F287-(F283+F284+F285)/100*12</f>
        <v>8.6887999999999987</v>
      </c>
      <c r="G288" s="41">
        <f>G287-(G283+G284+G285)/100*12</f>
        <v>11.596</v>
      </c>
      <c r="H288" s="41">
        <f>H287-(H283+H284+H285)/100*10</f>
        <v>41.904000000000003</v>
      </c>
      <c r="I288" s="41">
        <f t="shared" ref="I288" si="79">I287-(I283+I284+I285)/100*10</f>
        <v>58.260000000000005</v>
      </c>
      <c r="J288" s="41">
        <f t="shared" ref="J288" si="80">J287-(J283+J284+J285)/100*10</f>
        <v>260.37</v>
      </c>
      <c r="K288" s="41">
        <f t="shared" ref="K288" si="81">K287-(K283+K284+K285)/100*10</f>
        <v>350.2</v>
      </c>
    </row>
    <row r="289" spans="1:16">
      <c r="A289" s="12" t="s">
        <v>11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</row>
    <row r="290" spans="1:16">
      <c r="A290" s="9" t="s">
        <v>145</v>
      </c>
      <c r="B290" s="6">
        <v>40</v>
      </c>
      <c r="C290" s="3">
        <v>50</v>
      </c>
      <c r="D290" s="3">
        <v>0.4</v>
      </c>
      <c r="E290" s="3">
        <v>0.5</v>
      </c>
      <c r="F290" s="3">
        <v>2.5</v>
      </c>
      <c r="G290" s="3">
        <v>3.1</v>
      </c>
      <c r="H290" s="3">
        <v>1.5</v>
      </c>
      <c r="I290" s="3">
        <v>1.9</v>
      </c>
      <c r="J290" s="3">
        <v>30</v>
      </c>
      <c r="K290" s="3">
        <v>37.5</v>
      </c>
    </row>
    <row r="291" spans="1:16" ht="31.5">
      <c r="A291" s="9" t="s">
        <v>188</v>
      </c>
      <c r="B291" s="49" t="s">
        <v>39</v>
      </c>
      <c r="C291" s="49" t="s">
        <v>40</v>
      </c>
      <c r="D291" s="49">
        <v>7.21</v>
      </c>
      <c r="E291" s="49">
        <v>9.6999999999999993</v>
      </c>
      <c r="F291" s="49">
        <v>3.58</v>
      </c>
      <c r="G291" s="49">
        <v>4.8</v>
      </c>
      <c r="H291" s="49">
        <v>13.38</v>
      </c>
      <c r="I291" s="49">
        <v>17.93</v>
      </c>
      <c r="J291" s="49">
        <v>116.14</v>
      </c>
      <c r="K291" s="15">
        <v>155.6</v>
      </c>
      <c r="L291" s="133"/>
      <c r="M291"/>
      <c r="N291"/>
      <c r="O291"/>
      <c r="P291"/>
    </row>
    <row r="292" spans="1:16">
      <c r="A292" s="9" t="s">
        <v>77</v>
      </c>
      <c r="B292" s="8">
        <v>150</v>
      </c>
      <c r="C292" s="9">
        <v>200</v>
      </c>
      <c r="D292" s="9">
        <v>10.4</v>
      </c>
      <c r="E292" s="9">
        <v>13.9</v>
      </c>
      <c r="F292" s="9">
        <v>13.3</v>
      </c>
      <c r="G292" s="9">
        <v>17.7</v>
      </c>
      <c r="H292" s="9">
        <v>10.7</v>
      </c>
      <c r="I292" s="9">
        <v>14.3</v>
      </c>
      <c r="J292" s="9">
        <v>203.6</v>
      </c>
      <c r="K292" s="2">
        <v>271.3</v>
      </c>
    </row>
    <row r="293" spans="1:16" ht="15.75" customHeight="1">
      <c r="A293" s="6" t="s">
        <v>74</v>
      </c>
      <c r="B293" s="15">
        <v>150</v>
      </c>
      <c r="C293" s="15">
        <v>200</v>
      </c>
      <c r="D293" s="15">
        <v>0.3</v>
      </c>
      <c r="E293" s="15">
        <v>0.4</v>
      </c>
      <c r="F293" s="15">
        <v>0</v>
      </c>
      <c r="G293" s="15">
        <v>0</v>
      </c>
      <c r="H293" s="15">
        <v>20.3</v>
      </c>
      <c r="I293" s="15">
        <v>27</v>
      </c>
      <c r="J293" s="15">
        <v>79.400000000000006</v>
      </c>
      <c r="K293" s="15">
        <v>105.8</v>
      </c>
    </row>
    <row r="294" spans="1:16">
      <c r="A294" s="2" t="s">
        <v>17</v>
      </c>
      <c r="B294" s="6">
        <v>40</v>
      </c>
      <c r="C294" s="2">
        <v>60</v>
      </c>
      <c r="D294" s="2">
        <v>2.4</v>
      </c>
      <c r="E294" s="2">
        <v>3.6</v>
      </c>
      <c r="F294" s="2">
        <v>0.5</v>
      </c>
      <c r="G294" s="2">
        <v>0.8</v>
      </c>
      <c r="H294" s="2">
        <v>16.399999999999999</v>
      </c>
      <c r="I294" s="2">
        <v>24.6</v>
      </c>
      <c r="J294" s="2">
        <v>82.4</v>
      </c>
      <c r="K294" s="2">
        <v>123.6</v>
      </c>
    </row>
    <row r="295" spans="1:16">
      <c r="A295" s="13" t="s">
        <v>10</v>
      </c>
      <c r="B295" s="12"/>
      <c r="C295" s="13"/>
      <c r="D295" s="13">
        <f>SUM(D290:D294)</f>
        <v>20.71</v>
      </c>
      <c r="E295" s="13">
        <f t="shared" ref="E295:K295" si="82">SUM(E290:E294)</f>
        <v>28.1</v>
      </c>
      <c r="F295" s="13">
        <f t="shared" si="82"/>
        <v>19.880000000000003</v>
      </c>
      <c r="G295" s="13">
        <f t="shared" si="82"/>
        <v>26.400000000000002</v>
      </c>
      <c r="H295" s="13">
        <f t="shared" si="82"/>
        <v>62.279999999999994</v>
      </c>
      <c r="I295" s="13">
        <f t="shared" si="82"/>
        <v>85.72999999999999</v>
      </c>
      <c r="J295" s="13">
        <f t="shared" si="82"/>
        <v>511.53999999999996</v>
      </c>
      <c r="K295" s="13">
        <f t="shared" si="82"/>
        <v>693.8</v>
      </c>
    </row>
    <row r="296" spans="1:16">
      <c r="A296" s="13" t="s">
        <v>106</v>
      </c>
      <c r="B296" s="28">
        <f>J296/J308</f>
        <v>0.36899285213559657</v>
      </c>
      <c r="C296" s="28">
        <f>K296/K308</f>
        <v>0.3771553373842414</v>
      </c>
      <c r="D296" s="41">
        <f>D295-(D291+D292+D293)/100*11</f>
        <v>18.739900000000002</v>
      </c>
      <c r="E296" s="41">
        <f t="shared" ref="E296" si="83">E295-(E291+E292+E293)/100*11</f>
        <v>25.46</v>
      </c>
      <c r="F296" s="41">
        <f>F295-(F291+F292+F293)/100*12</f>
        <v>17.854400000000002</v>
      </c>
      <c r="G296" s="41">
        <f>G295-(G291+G292+G293)/100*12</f>
        <v>23.700000000000003</v>
      </c>
      <c r="H296" s="41">
        <f>H295-(H291+H292+H293)/100*10</f>
        <v>57.841999999999992</v>
      </c>
      <c r="I296" s="41">
        <f t="shared" ref="I296" si="84">I295-(I291+I292+I293)/100*10</f>
        <v>79.806999999999988</v>
      </c>
      <c r="J296" s="41">
        <f t="shared" ref="J296" si="85">J295-(J291+J292+J293)/100*10</f>
        <v>471.62599999999998</v>
      </c>
      <c r="K296" s="41">
        <f t="shared" ref="K296" si="86">K295-(K291+K292+K293)/100*10</f>
        <v>640.53</v>
      </c>
    </row>
    <row r="297" spans="1:16">
      <c r="A297" s="141" t="s">
        <v>112</v>
      </c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</row>
    <row r="298" spans="1:16">
      <c r="A298" s="9" t="s">
        <v>177</v>
      </c>
      <c r="B298" s="44" t="s">
        <v>147</v>
      </c>
      <c r="C298" s="20" t="s">
        <v>115</v>
      </c>
      <c r="D298" s="20">
        <v>9.57</v>
      </c>
      <c r="E298" s="20">
        <v>11.2</v>
      </c>
      <c r="F298" s="20">
        <v>6.26</v>
      </c>
      <c r="G298" s="20">
        <v>7.3</v>
      </c>
      <c r="H298" s="20">
        <v>4.4400000000000004</v>
      </c>
      <c r="I298" s="20">
        <v>5.2</v>
      </c>
      <c r="J298" s="20">
        <v>112.53</v>
      </c>
      <c r="K298" s="3">
        <v>131.80000000000001</v>
      </c>
    </row>
    <row r="299" spans="1:16" ht="15" customHeight="1">
      <c r="A299" s="4" t="s">
        <v>176</v>
      </c>
      <c r="B299" s="73">
        <v>100</v>
      </c>
      <c r="C299" s="74">
        <v>130</v>
      </c>
      <c r="D299" s="74">
        <v>2.2000000000000002</v>
      </c>
      <c r="E299" s="74">
        <v>2.9</v>
      </c>
      <c r="F299" s="74">
        <v>3.1</v>
      </c>
      <c r="G299" s="74">
        <v>4.0999999999999996</v>
      </c>
      <c r="H299" s="74">
        <v>14.7</v>
      </c>
      <c r="I299" s="74">
        <v>19</v>
      </c>
      <c r="J299" s="74">
        <v>98.2</v>
      </c>
      <c r="K299" s="74">
        <v>128</v>
      </c>
    </row>
    <row r="300" spans="1:16">
      <c r="A300" s="2" t="s">
        <v>21</v>
      </c>
      <c r="B300" s="8">
        <v>150</v>
      </c>
      <c r="C300" s="9">
        <v>200</v>
      </c>
      <c r="D300" s="9">
        <v>4.2</v>
      </c>
      <c r="E300" s="9">
        <v>5.6</v>
      </c>
      <c r="F300" s="9">
        <v>4.8</v>
      </c>
      <c r="G300" s="9">
        <v>6.4</v>
      </c>
      <c r="H300" s="9">
        <v>7.1</v>
      </c>
      <c r="I300" s="9">
        <v>9.5</v>
      </c>
      <c r="J300" s="2">
        <v>87</v>
      </c>
      <c r="K300" s="2">
        <v>115.9</v>
      </c>
    </row>
    <row r="301" spans="1:16">
      <c r="A301" s="48" t="s">
        <v>52</v>
      </c>
      <c r="B301" s="8" t="s">
        <v>53</v>
      </c>
      <c r="C301" s="9" t="s">
        <v>28</v>
      </c>
      <c r="D301" s="9">
        <v>0.6</v>
      </c>
      <c r="E301" s="9">
        <v>0.8</v>
      </c>
      <c r="F301" s="9">
        <v>0.6</v>
      </c>
      <c r="G301" s="9">
        <v>0.8</v>
      </c>
      <c r="H301" s="9">
        <v>25.7</v>
      </c>
      <c r="I301" s="9">
        <v>29.6</v>
      </c>
      <c r="J301" s="2">
        <v>67.5</v>
      </c>
      <c r="K301" s="2">
        <v>90</v>
      </c>
    </row>
    <row r="302" spans="1:16">
      <c r="A302" s="13" t="s">
        <v>10</v>
      </c>
      <c r="B302" s="12"/>
      <c r="C302" s="13"/>
      <c r="D302" s="13">
        <f>SUM(D298:D301)</f>
        <v>16.57</v>
      </c>
      <c r="E302" s="13">
        <f t="shared" ref="E302:K302" si="87">SUM(E298:E301)</f>
        <v>20.5</v>
      </c>
      <c r="F302" s="13">
        <f t="shared" si="87"/>
        <v>14.76</v>
      </c>
      <c r="G302" s="13">
        <f t="shared" si="87"/>
        <v>18.599999999999998</v>
      </c>
      <c r="H302" s="13">
        <f t="shared" si="87"/>
        <v>51.94</v>
      </c>
      <c r="I302" s="13">
        <f t="shared" si="87"/>
        <v>63.300000000000004</v>
      </c>
      <c r="J302" s="13">
        <f t="shared" si="87"/>
        <v>365.23</v>
      </c>
      <c r="K302" s="13">
        <f t="shared" si="87"/>
        <v>465.70000000000005</v>
      </c>
    </row>
    <row r="303" spans="1:16">
      <c r="A303" s="13" t="s">
        <v>106</v>
      </c>
      <c r="B303" s="28">
        <f>J303/J308</f>
        <v>0.26926308772720448</v>
      </c>
      <c r="C303" s="28">
        <f>K303/K308</f>
        <v>0.2589148751106094</v>
      </c>
      <c r="D303" s="41">
        <f>D302-(D298+D299)/100*11</f>
        <v>15.2753</v>
      </c>
      <c r="E303" s="41">
        <f t="shared" ref="E303" si="88">E302-(E298+E299)/100*11</f>
        <v>18.949000000000002</v>
      </c>
      <c r="F303" s="41">
        <f>F302-(F298+F299)/100*12</f>
        <v>13.636800000000001</v>
      </c>
      <c r="G303" s="41">
        <f>G302-(G298+G299)/100*12</f>
        <v>17.231999999999999</v>
      </c>
      <c r="H303" s="41">
        <f>H302-(H298+H299)/100*10</f>
        <v>50.025999999999996</v>
      </c>
      <c r="I303" s="41">
        <f t="shared" ref="I303:K303" si="89">I302-(I298+I299)/100*10</f>
        <v>60.88</v>
      </c>
      <c r="J303" s="41">
        <f t="shared" si="89"/>
        <v>344.15700000000004</v>
      </c>
      <c r="K303" s="41">
        <f t="shared" si="89"/>
        <v>439.72</v>
      </c>
    </row>
    <row r="304" spans="1:16" ht="16.5" thickBot="1">
      <c r="A304" s="139" t="s">
        <v>132</v>
      </c>
      <c r="B304" s="139"/>
      <c r="C304" s="13"/>
      <c r="D304" s="13"/>
      <c r="E304" s="13"/>
      <c r="F304" s="13"/>
      <c r="G304" s="13"/>
      <c r="H304" s="13"/>
      <c r="I304" s="13"/>
      <c r="J304" s="13"/>
      <c r="K304" s="13"/>
    </row>
    <row r="305" spans="1:11" ht="16.5" thickBot="1">
      <c r="A305" s="90" t="s">
        <v>185</v>
      </c>
      <c r="B305" s="91">
        <v>100</v>
      </c>
      <c r="C305" s="91">
        <v>150</v>
      </c>
      <c r="D305" s="91">
        <v>3.8</v>
      </c>
      <c r="E305" s="91">
        <v>4.04</v>
      </c>
      <c r="F305" s="91">
        <v>8.4</v>
      </c>
      <c r="G305" s="91">
        <v>12.6</v>
      </c>
      <c r="H305" s="91">
        <v>28.6</v>
      </c>
      <c r="I305" s="91">
        <v>32.03</v>
      </c>
      <c r="J305" s="91">
        <v>221.9</v>
      </c>
      <c r="K305" s="91">
        <v>295.92</v>
      </c>
    </row>
    <row r="306" spans="1:11" ht="16.5" thickBot="1">
      <c r="A306" s="92" t="s">
        <v>44</v>
      </c>
      <c r="B306" s="91">
        <v>150</v>
      </c>
      <c r="C306" s="91">
        <v>180</v>
      </c>
      <c r="D306" s="91">
        <v>4.5</v>
      </c>
      <c r="E306" s="91">
        <v>4.5</v>
      </c>
      <c r="F306" s="91">
        <v>4.5</v>
      </c>
      <c r="G306" s="91">
        <v>4.5</v>
      </c>
      <c r="H306" s="91">
        <v>4.5</v>
      </c>
      <c r="I306" s="91">
        <v>4.5</v>
      </c>
      <c r="J306" s="91">
        <v>4.5</v>
      </c>
      <c r="K306" s="91">
        <v>4.5</v>
      </c>
    </row>
    <row r="307" spans="1:11">
      <c r="A307" s="13" t="s">
        <v>106</v>
      </c>
      <c r="B307" s="28">
        <f>J307/J308</f>
        <v>0.15803461894747384</v>
      </c>
      <c r="C307" s="28">
        <f>K307/K308</f>
        <v>0.15772586395440008</v>
      </c>
      <c r="D307" s="41">
        <f>(D305+D306)-D305/100*11</f>
        <v>7.8820000000000006</v>
      </c>
      <c r="E307" s="41">
        <f t="shared" ref="E307:K307" si="90">(E305+E306)-E305/100*11</f>
        <v>8.0955999999999992</v>
      </c>
      <c r="F307" s="41">
        <f t="shared" si="90"/>
        <v>11.976000000000001</v>
      </c>
      <c r="G307" s="41">
        <f t="shared" si="90"/>
        <v>15.714000000000002</v>
      </c>
      <c r="H307" s="41">
        <f t="shared" si="90"/>
        <v>29.954000000000001</v>
      </c>
      <c r="I307" s="41">
        <f t="shared" si="90"/>
        <v>33.006700000000002</v>
      </c>
      <c r="J307" s="41">
        <f t="shared" si="90"/>
        <v>201.99100000000001</v>
      </c>
      <c r="K307" s="41">
        <f t="shared" si="90"/>
        <v>267.86880000000002</v>
      </c>
    </row>
    <row r="308" spans="1:11" ht="16.5" customHeight="1">
      <c r="A308" s="138" t="s">
        <v>131</v>
      </c>
      <c r="B308" s="138"/>
      <c r="C308" s="138"/>
      <c r="D308" s="55">
        <f t="shared" ref="D308:K308" si="91">D288+D296+D303+D307</f>
        <v>50.5398</v>
      </c>
      <c r="E308" s="55">
        <f t="shared" si="91"/>
        <v>64.2136</v>
      </c>
      <c r="F308" s="55">
        <f t="shared" si="91"/>
        <v>52.155999999999999</v>
      </c>
      <c r="G308" s="55">
        <f t="shared" si="91"/>
        <v>68.242000000000004</v>
      </c>
      <c r="H308" s="55">
        <f t="shared" si="91"/>
        <v>179.726</v>
      </c>
      <c r="I308" s="55">
        <f t="shared" si="91"/>
        <v>231.9537</v>
      </c>
      <c r="J308" s="55">
        <f t="shared" si="91"/>
        <v>1278.144</v>
      </c>
      <c r="K308" s="55">
        <f t="shared" si="91"/>
        <v>1698.3188</v>
      </c>
    </row>
    <row r="309" spans="1:11">
      <c r="A309" s="11" t="s">
        <v>193</v>
      </c>
      <c r="D309" s="54">
        <v>1</v>
      </c>
      <c r="E309" s="54">
        <v>1</v>
      </c>
      <c r="F309" s="33">
        <f>F308/D308</f>
        <v>1.0319787573358026</v>
      </c>
      <c r="G309" s="33">
        <f>G308/E308</f>
        <v>1.0627343740266859</v>
      </c>
      <c r="H309" s="33">
        <f>H308/D308</f>
        <v>3.5561280416622147</v>
      </c>
      <c r="I309" s="33">
        <f>I308/E308</f>
        <v>3.6122207756612306</v>
      </c>
      <c r="J309" s="52"/>
      <c r="K309" s="52"/>
    </row>
    <row r="310" spans="1:11">
      <c r="A310" s="11" t="s">
        <v>194</v>
      </c>
      <c r="D310" s="45"/>
      <c r="E310" s="45"/>
      <c r="F310" s="51"/>
      <c r="G310" s="51"/>
      <c r="H310" s="51"/>
      <c r="I310" s="51"/>
      <c r="J310" s="52"/>
      <c r="K310" s="52"/>
    </row>
    <row r="311" spans="1:11">
      <c r="A311" s="11"/>
      <c r="D311" s="45"/>
      <c r="E311" s="45"/>
      <c r="F311" s="51"/>
      <c r="G311" s="51"/>
      <c r="H311" s="51"/>
      <c r="I311" s="51"/>
      <c r="J311" s="52"/>
      <c r="K311" s="52"/>
    </row>
    <row r="312" spans="1:11">
      <c r="A312" s="29"/>
      <c r="B312" s="5"/>
      <c r="C312" s="5"/>
      <c r="D312" s="52"/>
      <c r="E312" s="52"/>
      <c r="F312" s="52"/>
      <c r="G312" s="52"/>
      <c r="H312" s="52"/>
      <c r="I312" s="52"/>
      <c r="J312" s="52"/>
      <c r="K312" s="52"/>
    </row>
    <row r="313" spans="1:11">
      <c r="A313" s="26" t="s">
        <v>123</v>
      </c>
      <c r="E313" s="26" t="s">
        <v>84</v>
      </c>
    </row>
    <row r="314" spans="1:11">
      <c r="A314" s="138" t="s">
        <v>0</v>
      </c>
      <c r="B314" s="138" t="s">
        <v>87</v>
      </c>
      <c r="C314" s="138"/>
      <c r="D314" s="138" t="s">
        <v>85</v>
      </c>
      <c r="E314" s="138"/>
      <c r="F314" s="138" t="s">
        <v>86</v>
      </c>
      <c r="G314" s="138"/>
      <c r="H314" s="138" t="s">
        <v>88</v>
      </c>
      <c r="I314" s="138"/>
      <c r="J314" s="138" t="s">
        <v>1</v>
      </c>
      <c r="K314" s="138"/>
    </row>
    <row r="315" spans="1:11">
      <c r="A315" s="138"/>
      <c r="B315" s="71" t="s">
        <v>2</v>
      </c>
      <c r="C315" s="71" t="s">
        <v>3</v>
      </c>
      <c r="D315" s="71" t="s">
        <v>2</v>
      </c>
      <c r="E315" s="71" t="s">
        <v>3</v>
      </c>
      <c r="F315" s="71" t="s">
        <v>2</v>
      </c>
      <c r="G315" s="71" t="s">
        <v>3</v>
      </c>
      <c r="H315" s="71" t="s">
        <v>2</v>
      </c>
      <c r="I315" s="71" t="s">
        <v>3</v>
      </c>
      <c r="J315" s="71" t="s">
        <v>2</v>
      </c>
      <c r="K315" s="71" t="s">
        <v>3</v>
      </c>
    </row>
    <row r="316" spans="1:11">
      <c r="A316" s="12" t="s">
        <v>4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</row>
    <row r="317" spans="1:11" ht="27" customHeight="1">
      <c r="A317" s="8" t="s">
        <v>78</v>
      </c>
      <c r="B317" s="8">
        <v>130</v>
      </c>
      <c r="C317" s="8">
        <v>150</v>
      </c>
      <c r="D317" s="8">
        <v>4.79</v>
      </c>
      <c r="E317" s="8">
        <v>5.5</v>
      </c>
      <c r="F317" s="8">
        <v>5</v>
      </c>
      <c r="G317" s="8">
        <v>5.8</v>
      </c>
      <c r="H317" s="8">
        <v>21.8</v>
      </c>
      <c r="I317" s="8">
        <v>25.1</v>
      </c>
      <c r="J317" s="8">
        <v>152.6</v>
      </c>
      <c r="K317" s="2">
        <v>175.4</v>
      </c>
    </row>
    <row r="318" spans="1:11">
      <c r="A318" s="8" t="s">
        <v>6</v>
      </c>
      <c r="B318" s="9">
        <v>150</v>
      </c>
      <c r="C318" s="9">
        <v>200</v>
      </c>
      <c r="D318" s="9">
        <v>2.9</v>
      </c>
      <c r="E318" s="9">
        <v>3.8</v>
      </c>
      <c r="F318" s="9">
        <v>2.4</v>
      </c>
      <c r="G318" s="9">
        <v>3.2</v>
      </c>
      <c r="H318" s="9">
        <v>19.8</v>
      </c>
      <c r="I318" s="9">
        <v>25.8</v>
      </c>
      <c r="J318" s="2">
        <v>87</v>
      </c>
      <c r="K318" s="2">
        <v>116</v>
      </c>
    </row>
    <row r="319" spans="1:11">
      <c r="A319" s="6" t="s">
        <v>27</v>
      </c>
      <c r="B319" s="2">
        <v>35</v>
      </c>
      <c r="C319" s="2">
        <v>42</v>
      </c>
      <c r="D319" s="9">
        <v>2.4</v>
      </c>
      <c r="E319" s="9">
        <v>2.9</v>
      </c>
      <c r="F319" s="9">
        <v>3.9</v>
      </c>
      <c r="G319" s="9">
        <v>4.7</v>
      </c>
      <c r="H319" s="9">
        <v>14.5</v>
      </c>
      <c r="I319" s="9">
        <v>17.399999999999999</v>
      </c>
      <c r="J319" s="2">
        <v>104.8</v>
      </c>
      <c r="K319" s="2">
        <v>125.8</v>
      </c>
    </row>
    <row r="320" spans="1:11">
      <c r="A320" s="12" t="s">
        <v>10</v>
      </c>
      <c r="B320" s="13"/>
      <c r="C320" s="13"/>
      <c r="D320" s="13">
        <f>SUM(D317:D319)</f>
        <v>10.09</v>
      </c>
      <c r="E320" s="13">
        <f t="shared" ref="E320:K320" si="92">SUM(E317:E319)</f>
        <v>12.200000000000001</v>
      </c>
      <c r="F320" s="13">
        <f t="shared" si="92"/>
        <v>11.3</v>
      </c>
      <c r="G320" s="13">
        <f t="shared" si="92"/>
        <v>13.7</v>
      </c>
      <c r="H320" s="13">
        <f t="shared" si="92"/>
        <v>56.1</v>
      </c>
      <c r="I320" s="13">
        <f t="shared" si="92"/>
        <v>68.300000000000011</v>
      </c>
      <c r="J320" s="13">
        <f t="shared" si="92"/>
        <v>344.4</v>
      </c>
      <c r="K320" s="13">
        <f t="shared" si="92"/>
        <v>417.2</v>
      </c>
    </row>
    <row r="321" spans="1:11">
      <c r="A321" s="13" t="s">
        <v>106</v>
      </c>
      <c r="B321" s="28">
        <f>J321/J343</f>
        <v>0.21407608372510023</v>
      </c>
      <c r="C321" s="28">
        <f>K321/K343</f>
        <v>0.19628382906726485</v>
      </c>
      <c r="D321" s="41">
        <f>D320-(D317+D318)/100*12</f>
        <v>9.1671999999999993</v>
      </c>
      <c r="E321" s="41">
        <f t="shared" ref="E321:F321" si="93">E320-(E317+E318)/100*11</f>
        <v>11.177000000000001</v>
      </c>
      <c r="F321" s="41">
        <f t="shared" si="93"/>
        <v>10.486000000000001</v>
      </c>
      <c r="G321" s="41">
        <f>G320-(G317+G318)/100*12</f>
        <v>12.62</v>
      </c>
      <c r="H321" s="41">
        <f>H320-(H317+H318)/100*10</f>
        <v>51.94</v>
      </c>
      <c r="I321" s="41">
        <f t="shared" ref="I321:K321" si="94">I320-(I317+I318)/100*10</f>
        <v>63.210000000000008</v>
      </c>
      <c r="J321" s="41">
        <f t="shared" si="94"/>
        <v>320.44</v>
      </c>
      <c r="K321" s="41">
        <f t="shared" si="94"/>
        <v>388.06</v>
      </c>
    </row>
    <row r="322" spans="1:11">
      <c r="A322" s="12" t="s">
        <v>11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</row>
    <row r="323" spans="1:11" ht="18.75" customHeight="1">
      <c r="A323" s="6" t="s">
        <v>43</v>
      </c>
      <c r="B323" s="2">
        <v>40</v>
      </c>
      <c r="C323" s="2">
        <v>50</v>
      </c>
      <c r="D323" s="2">
        <v>0.8</v>
      </c>
      <c r="E323" s="2">
        <v>1</v>
      </c>
      <c r="F323" s="2">
        <v>1.8</v>
      </c>
      <c r="G323" s="2">
        <v>2.2999999999999998</v>
      </c>
      <c r="H323" s="2">
        <v>3</v>
      </c>
      <c r="I323" s="2">
        <v>3.8</v>
      </c>
      <c r="J323" s="2">
        <v>18.399999999999999</v>
      </c>
      <c r="K323" s="2">
        <v>23</v>
      </c>
    </row>
    <row r="324" spans="1:11" ht="31.5" customHeight="1">
      <c r="A324" s="8" t="s">
        <v>171</v>
      </c>
      <c r="B324" s="20" t="s">
        <v>30</v>
      </c>
      <c r="C324" s="20" t="s">
        <v>31</v>
      </c>
      <c r="D324" s="20">
        <v>1.0900000000000001</v>
      </c>
      <c r="E324" s="20">
        <v>1.46</v>
      </c>
      <c r="F324" s="20">
        <v>3.27</v>
      </c>
      <c r="G324" s="44">
        <v>4.38</v>
      </c>
      <c r="H324" s="20">
        <v>7.21</v>
      </c>
      <c r="I324" s="20">
        <v>9.66</v>
      </c>
      <c r="J324" s="20">
        <v>62.64</v>
      </c>
      <c r="K324" s="20">
        <v>83.9</v>
      </c>
    </row>
    <row r="325" spans="1:11" ht="29.25" customHeight="1">
      <c r="A325" s="8" t="s">
        <v>79</v>
      </c>
      <c r="B325" s="3" t="s">
        <v>14</v>
      </c>
      <c r="C325" s="3" t="s">
        <v>19</v>
      </c>
      <c r="D325" s="3">
        <v>9.6</v>
      </c>
      <c r="E325" s="3">
        <v>14.6</v>
      </c>
      <c r="F325" s="3">
        <v>5.7</v>
      </c>
      <c r="G325" s="3">
        <v>9.1</v>
      </c>
      <c r="H325" s="3">
        <v>8.6999999999999993</v>
      </c>
      <c r="I325" s="3">
        <v>16.5</v>
      </c>
      <c r="J325" s="3">
        <v>125.2</v>
      </c>
      <c r="K325" s="3">
        <v>206.6</v>
      </c>
    </row>
    <row r="326" spans="1:11">
      <c r="A326" s="6" t="s">
        <v>20</v>
      </c>
      <c r="B326" s="2">
        <v>100</v>
      </c>
      <c r="C326" s="2">
        <v>130</v>
      </c>
      <c r="D326" s="2">
        <v>2.2000000000000002</v>
      </c>
      <c r="E326" s="9">
        <v>2.9</v>
      </c>
      <c r="F326" s="9">
        <v>3.1</v>
      </c>
      <c r="G326" s="9">
        <v>4.0999999999999996</v>
      </c>
      <c r="H326" s="9">
        <v>14.7</v>
      </c>
      <c r="I326" s="9">
        <v>19</v>
      </c>
      <c r="J326" s="2">
        <v>98.2</v>
      </c>
      <c r="K326" s="2">
        <v>128</v>
      </c>
    </row>
    <row r="327" spans="1:11">
      <c r="A327" s="6" t="s">
        <v>74</v>
      </c>
      <c r="B327" s="2">
        <v>150</v>
      </c>
      <c r="C327" s="2">
        <v>200</v>
      </c>
      <c r="D327" s="2">
        <v>0.3</v>
      </c>
      <c r="E327" s="2">
        <v>0.4</v>
      </c>
      <c r="F327" s="2">
        <v>0</v>
      </c>
      <c r="G327" s="2">
        <v>0</v>
      </c>
      <c r="H327" s="2">
        <v>20.3</v>
      </c>
      <c r="I327" s="2">
        <v>27</v>
      </c>
      <c r="J327" s="2">
        <v>79.400000000000006</v>
      </c>
      <c r="K327" s="2">
        <v>105.8</v>
      </c>
    </row>
    <row r="328" spans="1:11">
      <c r="A328" s="6" t="s">
        <v>17</v>
      </c>
      <c r="B328" s="2">
        <v>40</v>
      </c>
      <c r="C328" s="2">
        <v>60</v>
      </c>
      <c r="D328" s="2">
        <v>2.4</v>
      </c>
      <c r="E328" s="2">
        <v>3.6</v>
      </c>
      <c r="F328" s="2">
        <v>0.5</v>
      </c>
      <c r="G328" s="2">
        <v>0.8</v>
      </c>
      <c r="H328" s="2">
        <v>16.399999999999999</v>
      </c>
      <c r="I328" s="2">
        <v>24.6</v>
      </c>
      <c r="J328" s="2">
        <v>82.4</v>
      </c>
      <c r="K328" s="2">
        <v>123.6</v>
      </c>
    </row>
    <row r="329" spans="1:11">
      <c r="A329" s="12" t="s">
        <v>10</v>
      </c>
      <c r="B329" s="13"/>
      <c r="C329" s="13"/>
      <c r="D329" s="13">
        <f>SUM(D323:D328)</f>
        <v>16.39</v>
      </c>
      <c r="E329" s="13">
        <f t="shared" ref="E329:K329" si="95">SUM(E323:E328)</f>
        <v>23.959999999999997</v>
      </c>
      <c r="F329" s="13">
        <f t="shared" si="95"/>
        <v>14.37</v>
      </c>
      <c r="G329" s="13">
        <f t="shared" si="95"/>
        <v>20.68</v>
      </c>
      <c r="H329" s="13">
        <f t="shared" si="95"/>
        <v>70.31</v>
      </c>
      <c r="I329" s="13">
        <f t="shared" si="95"/>
        <v>100.56</v>
      </c>
      <c r="J329" s="13">
        <f t="shared" si="95"/>
        <v>466.24</v>
      </c>
      <c r="K329" s="13">
        <f t="shared" si="95"/>
        <v>670.9</v>
      </c>
    </row>
    <row r="330" spans="1:11">
      <c r="A330" s="13" t="s">
        <v>106</v>
      </c>
      <c r="B330" s="28">
        <f>J330/J343</f>
        <v>0.28706664858426129</v>
      </c>
      <c r="C330" s="28">
        <f>K330/K343</f>
        <v>0.31282703644599108</v>
      </c>
      <c r="D330" s="41">
        <f>D329-(D324+D325+D326+D327)/100*11</f>
        <v>14.9391</v>
      </c>
      <c r="E330" s="41">
        <f t="shared" ref="E330" si="96">E329-(E324+E325+E326+E327)/100*11</f>
        <v>21.830399999999997</v>
      </c>
      <c r="F330" s="41">
        <f>F329-(F324+F325+F326+F327)/100*12</f>
        <v>12.9216</v>
      </c>
      <c r="G330" s="41">
        <f>G329-(G324+G325+G326+G327)/100*12</f>
        <v>18.570399999999999</v>
      </c>
      <c r="H330" s="41">
        <f>H329-(H324+H325+H326+H327)/100*10</f>
        <v>65.219000000000008</v>
      </c>
      <c r="I330" s="41">
        <f t="shared" ref="I330:K330" si="97">I329-(I324+I325+I326+I327)/100*10</f>
        <v>93.344000000000008</v>
      </c>
      <c r="J330" s="41">
        <f t="shared" si="97"/>
        <v>429.69600000000003</v>
      </c>
      <c r="K330" s="41">
        <f t="shared" si="97"/>
        <v>618.47</v>
      </c>
    </row>
    <row r="331" spans="1:11" ht="16.5" customHeight="1">
      <c r="A331" s="141" t="s">
        <v>112</v>
      </c>
      <c r="B331" s="141"/>
      <c r="C331" s="141"/>
      <c r="D331" s="141"/>
      <c r="E331" s="141"/>
      <c r="F331" s="141"/>
      <c r="G331" s="141"/>
      <c r="H331" s="141"/>
      <c r="I331" s="141"/>
      <c r="J331" s="141"/>
      <c r="K331" s="141"/>
    </row>
    <row r="332" spans="1:11" ht="18.75" customHeight="1">
      <c r="A332" s="9" t="s">
        <v>169</v>
      </c>
      <c r="B332" s="6" t="s">
        <v>80</v>
      </c>
      <c r="C332" s="3" t="s">
        <v>81</v>
      </c>
      <c r="D332" s="3">
        <v>18.899999999999999</v>
      </c>
      <c r="E332" s="3">
        <v>23.7</v>
      </c>
      <c r="F332" s="3">
        <v>22.4</v>
      </c>
      <c r="G332" s="3">
        <v>28</v>
      </c>
      <c r="H332" s="3">
        <v>25.1</v>
      </c>
      <c r="I332" s="3">
        <v>31.3</v>
      </c>
      <c r="J332" s="3">
        <v>346.1</v>
      </c>
      <c r="K332" s="3">
        <v>437.8</v>
      </c>
    </row>
    <row r="333" spans="1:11">
      <c r="A333" s="9" t="s">
        <v>46</v>
      </c>
      <c r="B333" s="8">
        <v>150</v>
      </c>
      <c r="C333" s="9">
        <v>200</v>
      </c>
      <c r="D333" s="9">
        <v>0</v>
      </c>
      <c r="E333" s="9">
        <v>0</v>
      </c>
      <c r="F333" s="9">
        <v>0</v>
      </c>
      <c r="G333" s="9">
        <v>0</v>
      </c>
      <c r="H333" s="9">
        <v>10</v>
      </c>
      <c r="I333" s="9">
        <v>13</v>
      </c>
      <c r="J333" s="9">
        <v>37.6</v>
      </c>
      <c r="K333" s="2">
        <v>49.3</v>
      </c>
    </row>
    <row r="334" spans="1:11">
      <c r="A334" s="9" t="s">
        <v>52</v>
      </c>
      <c r="B334" s="8" t="s">
        <v>53</v>
      </c>
      <c r="C334" s="9" t="s">
        <v>28</v>
      </c>
      <c r="D334" s="9">
        <v>2.1</v>
      </c>
      <c r="E334" s="9">
        <v>2.8</v>
      </c>
      <c r="F334" s="9">
        <v>0.2</v>
      </c>
      <c r="G334" s="9">
        <v>0.3</v>
      </c>
      <c r="H334" s="9">
        <v>15.7</v>
      </c>
      <c r="I334" s="9">
        <v>21</v>
      </c>
      <c r="J334" s="2">
        <v>133.5</v>
      </c>
      <c r="K334" s="2">
        <v>178</v>
      </c>
    </row>
    <row r="335" spans="1:11">
      <c r="A335" s="13" t="s">
        <v>10</v>
      </c>
      <c r="B335" s="12"/>
      <c r="C335" s="13"/>
      <c r="D335" s="13">
        <v>21</v>
      </c>
      <c r="E335" s="13">
        <v>26.5</v>
      </c>
      <c r="F335" s="13">
        <v>22.6</v>
      </c>
      <c r="G335" s="13">
        <v>28.3</v>
      </c>
      <c r="H335" s="13">
        <f>H332+H333+H334</f>
        <v>50.8</v>
      </c>
      <c r="I335" s="89">
        <f t="shared" ref="I335:K335" si="98">I332+I333+I334</f>
        <v>65.3</v>
      </c>
      <c r="J335" s="89">
        <f t="shared" si="98"/>
        <v>517.20000000000005</v>
      </c>
      <c r="K335" s="89">
        <f t="shared" si="98"/>
        <v>665.1</v>
      </c>
    </row>
    <row r="336" spans="1:11">
      <c r="A336" s="13" t="s">
        <v>106</v>
      </c>
      <c r="B336" s="28">
        <f>J336/J343</f>
        <v>0.31989155901288779</v>
      </c>
      <c r="C336" s="28">
        <f>K336/K343</f>
        <v>0.31177495593148324</v>
      </c>
      <c r="D336" s="41">
        <f>D335-(D331+D332+D333)/100*11</f>
        <v>18.920999999999999</v>
      </c>
      <c r="E336" s="41">
        <f t="shared" ref="E336" si="99">E335-(E331+E332+E333)/100*11</f>
        <v>23.893000000000001</v>
      </c>
      <c r="F336" s="41">
        <f>F335-(F331+F332+F333)/100*12</f>
        <v>19.912000000000003</v>
      </c>
      <c r="G336" s="41">
        <f>G335-(G331+G332+G333)/100*12</f>
        <v>24.94</v>
      </c>
      <c r="H336" s="41">
        <f>H335-(H331+H332+H333)/100*10</f>
        <v>47.29</v>
      </c>
      <c r="I336" s="41">
        <f t="shared" ref="I336:K336" si="100">I335-(I331+I332+I333)/100*10</f>
        <v>60.87</v>
      </c>
      <c r="J336" s="41">
        <f t="shared" si="100"/>
        <v>478.83000000000004</v>
      </c>
      <c r="K336" s="41">
        <f t="shared" si="100"/>
        <v>616.39</v>
      </c>
    </row>
    <row r="337" spans="1:11">
      <c r="A337" s="139" t="s">
        <v>132</v>
      </c>
      <c r="B337" s="139"/>
      <c r="C337" s="20"/>
      <c r="D337" s="20"/>
      <c r="E337" s="20"/>
      <c r="F337" s="20"/>
      <c r="G337" s="20"/>
      <c r="H337" s="20"/>
      <c r="I337" s="20"/>
      <c r="J337" s="20"/>
      <c r="K337" s="20"/>
    </row>
    <row r="338" spans="1:11">
      <c r="A338" s="6" t="s">
        <v>146</v>
      </c>
      <c r="B338" s="3">
        <v>120</v>
      </c>
      <c r="C338" s="3">
        <v>170</v>
      </c>
      <c r="D338" s="3">
        <v>3.32</v>
      </c>
      <c r="E338" s="3">
        <v>4.67</v>
      </c>
      <c r="F338" s="3">
        <v>5.99</v>
      </c>
      <c r="G338" s="3">
        <v>8.43</v>
      </c>
      <c r="H338" s="3">
        <v>11.75</v>
      </c>
      <c r="I338" s="3">
        <v>16.54</v>
      </c>
      <c r="J338" s="3">
        <v>133.9</v>
      </c>
      <c r="K338" s="3">
        <v>188.6</v>
      </c>
    </row>
    <row r="339" spans="1:11">
      <c r="A339" s="6" t="s">
        <v>46</v>
      </c>
      <c r="B339" s="3">
        <v>150</v>
      </c>
      <c r="C339" s="3">
        <v>150</v>
      </c>
      <c r="D339" s="3">
        <v>2.58</v>
      </c>
      <c r="E339" s="3">
        <v>2.58</v>
      </c>
      <c r="F339" s="3">
        <v>2.2599999999999998</v>
      </c>
      <c r="G339" s="3">
        <v>2.2599999999999998</v>
      </c>
      <c r="H339" s="3">
        <v>13.99</v>
      </c>
      <c r="I339" s="3">
        <v>13.99</v>
      </c>
      <c r="J339" s="3">
        <v>83.75</v>
      </c>
      <c r="K339" s="3">
        <v>83.75</v>
      </c>
    </row>
    <row r="340" spans="1:11">
      <c r="A340" s="6" t="s">
        <v>22</v>
      </c>
      <c r="B340" s="31">
        <v>20</v>
      </c>
      <c r="C340" s="31">
        <v>30</v>
      </c>
      <c r="D340" s="31">
        <v>3</v>
      </c>
      <c r="E340" s="31">
        <v>4.5</v>
      </c>
      <c r="F340" s="31">
        <v>2.2999999999999998</v>
      </c>
      <c r="G340" s="31">
        <v>3.5</v>
      </c>
      <c r="H340" s="31">
        <v>18</v>
      </c>
      <c r="I340" s="31">
        <v>27.3</v>
      </c>
      <c r="J340" s="3">
        <v>72</v>
      </c>
      <c r="K340" s="3">
        <v>109</v>
      </c>
    </row>
    <row r="341" spans="1:11">
      <c r="A341" s="6" t="s">
        <v>10</v>
      </c>
      <c r="B341" s="31"/>
      <c r="C341" s="31"/>
      <c r="D341" s="31">
        <f>SUM(D338:D340)</f>
        <v>8.9</v>
      </c>
      <c r="E341" s="31">
        <f t="shared" ref="E341:K341" si="101">SUM(E338:E340)</f>
        <v>11.75</v>
      </c>
      <c r="F341" s="31">
        <f t="shared" si="101"/>
        <v>10.55</v>
      </c>
      <c r="G341" s="31">
        <f t="shared" si="101"/>
        <v>14.19</v>
      </c>
      <c r="H341" s="31">
        <f t="shared" si="101"/>
        <v>43.74</v>
      </c>
      <c r="I341" s="31">
        <f t="shared" si="101"/>
        <v>57.83</v>
      </c>
      <c r="J341" s="31">
        <f t="shared" si="101"/>
        <v>289.64999999999998</v>
      </c>
      <c r="K341" s="31">
        <f t="shared" si="101"/>
        <v>381.35</v>
      </c>
    </row>
    <row r="342" spans="1:11">
      <c r="A342" s="13" t="s">
        <v>106</v>
      </c>
      <c r="B342" s="28">
        <f>J342/J343</f>
        <v>0.17896570867775083</v>
      </c>
      <c r="C342" s="28">
        <f>K342/K343</f>
        <v>0.17911417855526077</v>
      </c>
      <c r="D342" s="41">
        <f>D341-(D338+D339)/100*11</f>
        <v>8.2510000000000012</v>
      </c>
      <c r="E342" s="41">
        <f>E341-(E338+E339)/100*11</f>
        <v>10.952500000000001</v>
      </c>
      <c r="F342" s="41">
        <f>F341-(F338+F339)/100*12</f>
        <v>9.56</v>
      </c>
      <c r="G342" s="41">
        <f>G341-(G338+G339)/100*12</f>
        <v>12.9072</v>
      </c>
      <c r="H342" s="41">
        <f>H341-(H338+H339)/100*10</f>
        <v>41.166000000000004</v>
      </c>
      <c r="I342" s="41">
        <f t="shared" ref="I342:K342" si="102">I341-(I338+I339)/100*10</f>
        <v>54.777000000000001</v>
      </c>
      <c r="J342" s="41">
        <f t="shared" si="102"/>
        <v>267.88499999999999</v>
      </c>
      <c r="K342" s="41">
        <f t="shared" si="102"/>
        <v>354.11500000000001</v>
      </c>
    </row>
    <row r="343" spans="1:11" ht="14.25" customHeight="1">
      <c r="A343" s="144" t="s">
        <v>131</v>
      </c>
      <c r="B343" s="145"/>
      <c r="C343" s="146"/>
      <c r="D343" s="55">
        <f>D321+D330+D336+D342</f>
        <v>51.278300000000002</v>
      </c>
      <c r="E343" s="55">
        <f t="shared" ref="E343:K343" si="103">E321+E330+E336+E342</f>
        <v>67.852900000000005</v>
      </c>
      <c r="F343" s="55">
        <f t="shared" si="103"/>
        <v>52.879600000000011</v>
      </c>
      <c r="G343" s="55">
        <f t="shared" si="103"/>
        <v>69.037599999999998</v>
      </c>
      <c r="H343" s="55">
        <f t="shared" si="103"/>
        <v>205.61500000000001</v>
      </c>
      <c r="I343" s="55">
        <f t="shared" si="103"/>
        <v>272.20100000000002</v>
      </c>
      <c r="J343" s="55">
        <f t="shared" si="103"/>
        <v>1496.8509999999999</v>
      </c>
      <c r="K343" s="55">
        <f t="shared" si="103"/>
        <v>1977.0350000000001</v>
      </c>
    </row>
    <row r="344" spans="1:11">
      <c r="A344" s="11" t="s">
        <v>190</v>
      </c>
      <c r="D344" s="54">
        <v>1</v>
      </c>
      <c r="E344" s="54">
        <v>1</v>
      </c>
      <c r="F344" s="33">
        <f>F343/D343</f>
        <v>1.0312276343014493</v>
      </c>
      <c r="G344" s="33">
        <f>G343/E343</f>
        <v>1.017459828540858</v>
      </c>
      <c r="H344" s="33">
        <f>H343/D343</f>
        <v>4.0097858158324282</v>
      </c>
      <c r="I344" s="33">
        <f>I343/E343</f>
        <v>4.0116339905884644</v>
      </c>
      <c r="J344" s="52"/>
      <c r="K344" s="52"/>
    </row>
    <row r="345" spans="1:11">
      <c r="A345" s="11" t="s">
        <v>191</v>
      </c>
      <c r="D345" s="45"/>
      <c r="E345" s="45"/>
      <c r="F345" s="51"/>
      <c r="G345" s="51"/>
      <c r="H345" s="51"/>
      <c r="I345" s="51"/>
      <c r="J345" s="52"/>
      <c r="K345" s="52"/>
    </row>
  </sheetData>
  <mergeCells count="104">
    <mergeCell ref="A343:C343"/>
    <mergeCell ref="A308:C308"/>
    <mergeCell ref="A275:C275"/>
    <mergeCell ref="A240:C240"/>
    <mergeCell ref="A66:C66"/>
    <mergeCell ref="A26:K26"/>
    <mergeCell ref="F38:G38"/>
    <mergeCell ref="H38:I38"/>
    <mergeCell ref="J38:K38"/>
    <mergeCell ref="A32:C32"/>
    <mergeCell ref="A97:K97"/>
    <mergeCell ref="A103:C103"/>
    <mergeCell ref="B107:C107"/>
    <mergeCell ref="D107:E107"/>
    <mergeCell ref="A135:C135"/>
    <mergeCell ref="A73:K73"/>
    <mergeCell ref="A80:K80"/>
    <mergeCell ref="A71:A72"/>
    <mergeCell ref="B71:C71"/>
    <mergeCell ref="D71:E71"/>
    <mergeCell ref="J141:K141"/>
    <mergeCell ref="F107:G107"/>
    <mergeCell ref="H107:I107"/>
    <mergeCell ref="J107:K107"/>
    <mergeCell ref="A19:K19"/>
    <mergeCell ref="A10:K10"/>
    <mergeCell ref="A4:K4"/>
    <mergeCell ref="A2:A3"/>
    <mergeCell ref="B2:C2"/>
    <mergeCell ref="D2:E2"/>
    <mergeCell ref="F2:G2"/>
    <mergeCell ref="H2:I2"/>
    <mergeCell ref="J2:K2"/>
    <mergeCell ref="A38:A39"/>
    <mergeCell ref="D38:E38"/>
    <mergeCell ref="B38:C38"/>
    <mergeCell ref="A56:K56"/>
    <mergeCell ref="A61:K61"/>
    <mergeCell ref="A109:K109"/>
    <mergeCell ref="A115:K115"/>
    <mergeCell ref="A124:K124"/>
    <mergeCell ref="A89:K89"/>
    <mergeCell ref="F71:G71"/>
    <mergeCell ref="H71:I71"/>
    <mergeCell ref="J71:K71"/>
    <mergeCell ref="C105:E105"/>
    <mergeCell ref="A141:A142"/>
    <mergeCell ref="B141:C141"/>
    <mergeCell ref="D141:E141"/>
    <mergeCell ref="F141:G141"/>
    <mergeCell ref="H141:I141"/>
    <mergeCell ref="A143:K143"/>
    <mergeCell ref="A150:K150"/>
    <mergeCell ref="A107:A108"/>
    <mergeCell ref="A228:K228"/>
    <mergeCell ref="H211:I211"/>
    <mergeCell ref="J211:K211"/>
    <mergeCell ref="A159:K159"/>
    <mergeCell ref="A177:A178"/>
    <mergeCell ref="B177:C177"/>
    <mergeCell ref="D177:E177"/>
    <mergeCell ref="F177:G177"/>
    <mergeCell ref="H177:I177"/>
    <mergeCell ref="J177:K177"/>
    <mergeCell ref="A179:K179"/>
    <mergeCell ref="A185:K185"/>
    <mergeCell ref="A130:K130"/>
    <mergeCell ref="A219:K219"/>
    <mergeCell ref="A213:K213"/>
    <mergeCell ref="A194:K194"/>
    <mergeCell ref="B281:C281"/>
    <mergeCell ref="D281:E281"/>
    <mergeCell ref="F281:G281"/>
    <mergeCell ref="H281:I281"/>
    <mergeCell ref="J281:K281"/>
    <mergeCell ref="H245:I245"/>
    <mergeCell ref="A314:A315"/>
    <mergeCell ref="B314:C314"/>
    <mergeCell ref="D314:E314"/>
    <mergeCell ref="F314:G314"/>
    <mergeCell ref="A211:A212"/>
    <mergeCell ref="A165:B165"/>
    <mergeCell ref="A200:B200"/>
    <mergeCell ref="A207:C207"/>
    <mergeCell ref="A171:C171"/>
    <mergeCell ref="B211:C211"/>
    <mergeCell ref="D211:E211"/>
    <mergeCell ref="F211:G211"/>
    <mergeCell ref="A337:B337"/>
    <mergeCell ref="A262:K262"/>
    <mergeCell ref="A297:K297"/>
    <mergeCell ref="A331:K331"/>
    <mergeCell ref="A235:B235"/>
    <mergeCell ref="A243:K243"/>
    <mergeCell ref="A270:B270"/>
    <mergeCell ref="F245:G245"/>
    <mergeCell ref="A245:A246"/>
    <mergeCell ref="B245:C245"/>
    <mergeCell ref="D245:E245"/>
    <mergeCell ref="A304:B304"/>
    <mergeCell ref="H314:I314"/>
    <mergeCell ref="J314:K314"/>
    <mergeCell ref="J245:K245"/>
    <mergeCell ref="A281:A282"/>
  </mergeCells>
  <pageMargins left="0.70866141732283472" right="0.70866141732283472" top="0.32" bottom="0.75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view="pageLayout" zoomScale="78" zoomScalePageLayoutView="78" workbookViewId="0">
      <selection activeCell="E33" sqref="E33"/>
    </sheetView>
  </sheetViews>
  <sheetFormatPr defaultRowHeight="15"/>
  <cols>
    <col min="1" max="1" width="6.42578125" style="60" customWidth="1"/>
    <col min="2" max="2" width="25.42578125" style="60" customWidth="1"/>
    <col min="3" max="3" width="25.28515625" style="60" customWidth="1"/>
    <col min="4" max="4" width="24.28515625" style="60" customWidth="1"/>
    <col min="5" max="6" width="25.85546875" style="60" customWidth="1"/>
    <col min="7" max="16384" width="9.140625" style="60"/>
  </cols>
  <sheetData>
    <row r="1" spans="1:6" ht="16.5" thickBot="1">
      <c r="A1" s="59"/>
      <c r="B1" s="132" t="s">
        <v>155</v>
      </c>
      <c r="C1" s="132" t="s">
        <v>156</v>
      </c>
      <c r="D1" s="132" t="s">
        <v>157</v>
      </c>
      <c r="E1" s="132" t="s">
        <v>158</v>
      </c>
      <c r="F1" s="132" t="s">
        <v>159</v>
      </c>
    </row>
    <row r="2" spans="1:6" ht="28.5" customHeight="1">
      <c r="A2" s="147" t="s">
        <v>160</v>
      </c>
      <c r="B2" s="96" t="s">
        <v>5</v>
      </c>
      <c r="C2" s="103" t="s">
        <v>98</v>
      </c>
      <c r="D2" s="95" t="s">
        <v>36</v>
      </c>
      <c r="E2" s="111" t="s">
        <v>118</v>
      </c>
      <c r="F2" s="112" t="s">
        <v>54</v>
      </c>
    </row>
    <row r="3" spans="1:6" ht="31.5">
      <c r="A3" s="148"/>
      <c r="B3" s="9" t="s">
        <v>6</v>
      </c>
      <c r="C3" s="2" t="s">
        <v>26</v>
      </c>
      <c r="D3" s="2" t="s">
        <v>54</v>
      </c>
      <c r="E3" s="2" t="s">
        <v>26</v>
      </c>
      <c r="F3" s="113" t="s">
        <v>26</v>
      </c>
    </row>
    <row r="4" spans="1:6" ht="15.75">
      <c r="A4" s="148"/>
      <c r="B4" s="2" t="s">
        <v>7</v>
      </c>
      <c r="C4" s="2" t="s">
        <v>27</v>
      </c>
      <c r="D4" s="9" t="s">
        <v>6</v>
      </c>
      <c r="E4" s="6" t="s">
        <v>37</v>
      </c>
      <c r="F4" s="114" t="s">
        <v>27</v>
      </c>
    </row>
    <row r="5" spans="1:6" ht="16.5" thickBot="1">
      <c r="A5" s="149"/>
      <c r="B5" s="62"/>
      <c r="C5" s="107" t="s">
        <v>52</v>
      </c>
      <c r="D5" s="100" t="s">
        <v>22</v>
      </c>
      <c r="E5" s="64"/>
      <c r="F5" s="65"/>
    </row>
    <row r="6" spans="1:6" ht="30" customHeight="1">
      <c r="A6" s="147" t="s">
        <v>161</v>
      </c>
      <c r="B6" s="95" t="s">
        <v>12</v>
      </c>
      <c r="C6" s="115" t="s">
        <v>97</v>
      </c>
      <c r="D6" s="95" t="s">
        <v>173</v>
      </c>
      <c r="E6" s="96" t="s">
        <v>47</v>
      </c>
      <c r="F6" s="116" t="s">
        <v>130</v>
      </c>
    </row>
    <row r="7" spans="1:6" ht="47.25" customHeight="1">
      <c r="A7" s="148"/>
      <c r="B7" s="2" t="s">
        <v>181</v>
      </c>
      <c r="C7" s="2" t="s">
        <v>29</v>
      </c>
      <c r="D7" s="6" t="s">
        <v>38</v>
      </c>
      <c r="E7" s="9" t="s">
        <v>48</v>
      </c>
      <c r="F7" s="117" t="s">
        <v>55</v>
      </c>
    </row>
    <row r="8" spans="1:6" ht="31.5">
      <c r="A8" s="148"/>
      <c r="B8" s="2" t="s">
        <v>13</v>
      </c>
      <c r="C8" s="2" t="s">
        <v>32</v>
      </c>
      <c r="D8" s="8" t="s">
        <v>172</v>
      </c>
      <c r="E8" s="2" t="s">
        <v>51</v>
      </c>
      <c r="F8" s="118" t="s">
        <v>57</v>
      </c>
    </row>
    <row r="9" spans="1:6" ht="31.5">
      <c r="A9" s="148"/>
      <c r="B9" s="2" t="s">
        <v>15</v>
      </c>
      <c r="C9" s="88" t="s">
        <v>174</v>
      </c>
      <c r="D9" s="78" t="s">
        <v>41</v>
      </c>
      <c r="E9" s="6" t="s">
        <v>125</v>
      </c>
      <c r="F9" s="114" t="s">
        <v>124</v>
      </c>
    </row>
    <row r="10" spans="1:6" ht="31.5">
      <c r="A10" s="148"/>
      <c r="B10" s="4" t="s">
        <v>16</v>
      </c>
      <c r="C10" s="2" t="s">
        <v>16</v>
      </c>
      <c r="D10" s="9" t="s">
        <v>42</v>
      </c>
      <c r="E10" s="2" t="s">
        <v>126</v>
      </c>
      <c r="F10" s="114" t="s">
        <v>42</v>
      </c>
    </row>
    <row r="11" spans="1:6" ht="16.5" thickBot="1">
      <c r="A11" s="149"/>
      <c r="B11" s="98" t="s">
        <v>17</v>
      </c>
      <c r="C11" s="98" t="s">
        <v>17</v>
      </c>
      <c r="D11" s="98" t="s">
        <v>17</v>
      </c>
      <c r="E11" s="98" t="s">
        <v>17</v>
      </c>
      <c r="F11" s="119" t="s">
        <v>17</v>
      </c>
    </row>
    <row r="12" spans="1:6" ht="31.5">
      <c r="A12" s="150" t="s">
        <v>162</v>
      </c>
      <c r="B12" s="95" t="s">
        <v>18</v>
      </c>
      <c r="C12" s="167" t="s">
        <v>23</v>
      </c>
      <c r="D12" s="95" t="s">
        <v>43</v>
      </c>
      <c r="E12" s="163" t="s">
        <v>114</v>
      </c>
      <c r="F12" s="120" t="s">
        <v>52</v>
      </c>
    </row>
    <row r="13" spans="1:6" ht="29.25" customHeight="1">
      <c r="A13" s="151"/>
      <c r="B13" s="4" t="s">
        <v>170</v>
      </c>
      <c r="C13" s="168"/>
      <c r="D13" s="57" t="s">
        <v>149</v>
      </c>
      <c r="E13" s="164"/>
      <c r="F13" s="114" t="s">
        <v>175</v>
      </c>
    </row>
    <row r="14" spans="1:6" ht="31.5">
      <c r="A14" s="151"/>
      <c r="B14" s="2" t="s">
        <v>21</v>
      </c>
      <c r="C14" s="158"/>
      <c r="D14" s="2" t="s">
        <v>20</v>
      </c>
      <c r="E14" s="6" t="s">
        <v>116</v>
      </c>
      <c r="F14" s="118" t="s">
        <v>44</v>
      </c>
    </row>
    <row r="15" spans="1:6" ht="16.5" thickBot="1">
      <c r="A15" s="152"/>
      <c r="B15" s="98" t="s">
        <v>22</v>
      </c>
      <c r="C15" s="63" t="s">
        <v>33</v>
      </c>
      <c r="D15" s="98" t="s">
        <v>44</v>
      </c>
      <c r="E15" s="101" t="s">
        <v>46</v>
      </c>
      <c r="F15" s="121"/>
    </row>
    <row r="16" spans="1:6" ht="16.5" thickBot="1">
      <c r="A16" s="122"/>
      <c r="B16" s="123"/>
      <c r="C16" s="124"/>
      <c r="D16" s="125" t="s">
        <v>45</v>
      </c>
      <c r="E16" s="124"/>
      <c r="F16" s="126"/>
    </row>
    <row r="17" spans="1:6" ht="34.5" customHeight="1">
      <c r="A17" s="153" t="s">
        <v>163</v>
      </c>
      <c r="B17" s="103" t="s">
        <v>99</v>
      </c>
      <c r="C17" s="103" t="s">
        <v>89</v>
      </c>
      <c r="D17" s="127" t="s">
        <v>113</v>
      </c>
      <c r="E17" s="128" t="s">
        <v>179</v>
      </c>
      <c r="F17" s="129" t="s">
        <v>127</v>
      </c>
    </row>
    <row r="18" spans="1:6" ht="31.5">
      <c r="A18" s="154"/>
      <c r="B18" s="6" t="s">
        <v>100</v>
      </c>
      <c r="C18" s="6" t="s">
        <v>90</v>
      </c>
      <c r="D18" s="35" t="s">
        <v>33</v>
      </c>
      <c r="E18" s="6" t="s">
        <v>90</v>
      </c>
      <c r="F18" s="118" t="s">
        <v>44</v>
      </c>
    </row>
    <row r="19" spans="1:6" ht="16.5" thickBot="1">
      <c r="A19" s="155"/>
      <c r="B19" s="101" t="s">
        <v>101</v>
      </c>
      <c r="C19" s="130"/>
      <c r="D19" s="131" t="s">
        <v>17</v>
      </c>
      <c r="E19" s="130"/>
      <c r="F19" s="121" t="s">
        <v>52</v>
      </c>
    </row>
    <row r="20" spans="1:6" ht="15.75">
      <c r="A20" s="110"/>
      <c r="B20" s="134"/>
      <c r="C20" s="135"/>
      <c r="D20" s="136"/>
      <c r="E20" s="135"/>
      <c r="F20" s="137"/>
    </row>
    <row r="21" spans="1:6" ht="16.5" thickBot="1">
      <c r="A21" s="110"/>
      <c r="B21" s="134"/>
      <c r="C21" s="135"/>
      <c r="D21" s="136"/>
      <c r="E21" s="135"/>
      <c r="F21" s="137"/>
    </row>
    <row r="22" spans="1:6">
      <c r="A22" s="67"/>
      <c r="B22" s="68" t="s">
        <v>164</v>
      </c>
      <c r="C22" s="68" t="s">
        <v>165</v>
      </c>
      <c r="D22" s="68" t="s">
        <v>166</v>
      </c>
      <c r="E22" s="68" t="s">
        <v>167</v>
      </c>
      <c r="F22" s="69" t="s">
        <v>168</v>
      </c>
    </row>
    <row r="23" spans="1:6" ht="31.5" customHeight="1">
      <c r="A23" s="156" t="s">
        <v>160</v>
      </c>
      <c r="B23" s="9" t="s">
        <v>58</v>
      </c>
      <c r="C23" s="2" t="s">
        <v>138</v>
      </c>
      <c r="D23" s="6" t="s">
        <v>70</v>
      </c>
      <c r="E23" s="9" t="s">
        <v>76</v>
      </c>
      <c r="F23" s="93" t="s">
        <v>78</v>
      </c>
    </row>
    <row r="24" spans="1:6" ht="31.5">
      <c r="A24" s="148"/>
      <c r="B24" s="6" t="s">
        <v>46</v>
      </c>
      <c r="C24" s="2" t="s">
        <v>46</v>
      </c>
      <c r="D24" s="57" t="s">
        <v>54</v>
      </c>
      <c r="E24" s="2" t="s">
        <v>26</v>
      </c>
      <c r="F24" s="93" t="s">
        <v>6</v>
      </c>
    </row>
    <row r="25" spans="1:6" ht="15.75">
      <c r="A25" s="148"/>
      <c r="B25" s="2" t="s">
        <v>7</v>
      </c>
      <c r="C25" s="2" t="s">
        <v>27</v>
      </c>
      <c r="D25" s="8" t="s">
        <v>6</v>
      </c>
      <c r="E25" s="6" t="s">
        <v>37</v>
      </c>
      <c r="F25" s="93" t="s">
        <v>27</v>
      </c>
    </row>
    <row r="26" spans="1:6" ht="16.5" thickBot="1">
      <c r="A26" s="149"/>
      <c r="B26" s="62"/>
      <c r="C26" s="64"/>
      <c r="D26" s="94" t="s">
        <v>22</v>
      </c>
      <c r="E26" s="64"/>
      <c r="F26" s="65"/>
    </row>
    <row r="27" spans="1:6" ht="31.5" customHeight="1">
      <c r="A27" s="147" t="s">
        <v>161</v>
      </c>
      <c r="B27" s="95" t="s">
        <v>61</v>
      </c>
      <c r="C27" s="96" t="s">
        <v>68</v>
      </c>
      <c r="D27" s="61" t="s">
        <v>140</v>
      </c>
      <c r="E27" s="9" t="s">
        <v>145</v>
      </c>
      <c r="F27" s="6" t="s">
        <v>43</v>
      </c>
    </row>
    <row r="28" spans="1:6" ht="47.25">
      <c r="A28" s="148"/>
      <c r="B28" s="2" t="s">
        <v>62</v>
      </c>
      <c r="C28" s="8" t="s">
        <v>183</v>
      </c>
      <c r="D28" s="75" t="s">
        <v>154</v>
      </c>
      <c r="E28" s="9" t="s">
        <v>188</v>
      </c>
      <c r="F28" s="8" t="s">
        <v>171</v>
      </c>
    </row>
    <row r="29" spans="1:6" ht="29.25" customHeight="1">
      <c r="A29" s="148"/>
      <c r="B29" s="20" t="s">
        <v>137</v>
      </c>
      <c r="C29" s="48" t="s">
        <v>64</v>
      </c>
      <c r="D29" s="157" t="s">
        <v>71</v>
      </c>
      <c r="E29" s="169" t="s">
        <v>77</v>
      </c>
      <c r="F29" s="8" t="s">
        <v>79</v>
      </c>
    </row>
    <row r="30" spans="1:6" ht="18.75" customHeight="1">
      <c r="A30" s="148"/>
      <c r="B30" s="9" t="s">
        <v>128</v>
      </c>
      <c r="C30" s="9" t="s">
        <v>150</v>
      </c>
      <c r="D30" s="158"/>
      <c r="E30" s="170"/>
      <c r="F30" s="6" t="s">
        <v>20</v>
      </c>
    </row>
    <row r="31" spans="1:6" ht="31.5">
      <c r="A31" s="148"/>
      <c r="B31" s="83" t="s">
        <v>129</v>
      </c>
      <c r="C31" s="6" t="s">
        <v>16</v>
      </c>
      <c r="D31" s="22" t="s">
        <v>153</v>
      </c>
      <c r="E31" s="6" t="s">
        <v>74</v>
      </c>
      <c r="F31" s="6" t="s">
        <v>74</v>
      </c>
    </row>
    <row r="32" spans="1:6" ht="16.5" thickBot="1">
      <c r="A32" s="149"/>
      <c r="B32" s="98" t="s">
        <v>17</v>
      </c>
      <c r="C32" s="98" t="s">
        <v>17</v>
      </c>
      <c r="D32" s="62" t="s">
        <v>17</v>
      </c>
      <c r="E32" s="98" t="s">
        <v>17</v>
      </c>
      <c r="F32" s="6" t="s">
        <v>17</v>
      </c>
    </row>
    <row r="33" spans="1:6" ht="33" customHeight="1" thickBot="1">
      <c r="A33" s="150" t="s">
        <v>162</v>
      </c>
      <c r="B33" s="95"/>
      <c r="C33" s="61" t="s">
        <v>186</v>
      </c>
      <c r="D33" s="99" t="s">
        <v>184</v>
      </c>
      <c r="E33" s="96" t="s">
        <v>177</v>
      </c>
      <c r="F33" s="97" t="s">
        <v>52</v>
      </c>
    </row>
    <row r="34" spans="1:6" ht="18" customHeight="1">
      <c r="A34" s="151"/>
      <c r="B34" s="159" t="s">
        <v>65</v>
      </c>
      <c r="C34" s="22" t="s">
        <v>69</v>
      </c>
      <c r="D34" s="8" t="s">
        <v>75</v>
      </c>
      <c r="E34" s="4" t="s">
        <v>176</v>
      </c>
      <c r="F34" s="161" t="s">
        <v>182</v>
      </c>
    </row>
    <row r="35" spans="1:6" ht="15.75">
      <c r="A35" s="151"/>
      <c r="B35" s="160"/>
      <c r="C35" s="22" t="s">
        <v>20</v>
      </c>
      <c r="D35" s="6" t="s">
        <v>33</v>
      </c>
      <c r="E35" s="2" t="s">
        <v>21</v>
      </c>
      <c r="F35" s="162"/>
    </row>
    <row r="36" spans="1:6" ht="15.75">
      <c r="A36" s="151"/>
      <c r="B36" s="2" t="s">
        <v>135</v>
      </c>
      <c r="C36" s="22" t="s">
        <v>21</v>
      </c>
      <c r="D36" s="6" t="s">
        <v>22</v>
      </c>
      <c r="E36" s="48" t="s">
        <v>52</v>
      </c>
      <c r="F36" s="93" t="s">
        <v>46</v>
      </c>
    </row>
    <row r="37" spans="1:6" ht="16.5" thickBot="1">
      <c r="A37" s="152"/>
      <c r="B37" s="100" t="s">
        <v>22</v>
      </c>
      <c r="C37" s="63" t="s">
        <v>52</v>
      </c>
      <c r="D37" s="101" t="s">
        <v>144</v>
      </c>
      <c r="E37" s="63"/>
      <c r="F37" s="102"/>
    </row>
    <row r="38" spans="1:6" ht="30.75" customHeight="1" thickBot="1">
      <c r="A38" s="153" t="s">
        <v>163</v>
      </c>
      <c r="B38" s="95" t="s">
        <v>63</v>
      </c>
      <c r="C38" s="161" t="s">
        <v>100</v>
      </c>
      <c r="D38" s="165" t="s">
        <v>142</v>
      </c>
      <c r="E38" s="103" t="s">
        <v>185</v>
      </c>
      <c r="F38" s="104" t="s">
        <v>146</v>
      </c>
    </row>
    <row r="39" spans="1:6" ht="16.5" thickBot="1">
      <c r="A39" s="154"/>
      <c r="B39" s="9" t="s">
        <v>64</v>
      </c>
      <c r="C39" s="162"/>
      <c r="D39" s="166"/>
      <c r="E39" s="6" t="s">
        <v>44</v>
      </c>
      <c r="F39" s="105"/>
    </row>
    <row r="40" spans="1:6" ht="16.5" thickBot="1">
      <c r="A40" s="154"/>
      <c r="B40" s="2" t="s">
        <v>136</v>
      </c>
      <c r="C40" s="6" t="s">
        <v>101</v>
      </c>
      <c r="D40" s="66" t="s">
        <v>44</v>
      </c>
      <c r="E40" s="76"/>
      <c r="F40" s="106" t="s">
        <v>46</v>
      </c>
    </row>
    <row r="41" spans="1:6" ht="16.5" thickBot="1">
      <c r="A41" s="155"/>
      <c r="B41" s="100" t="s">
        <v>22</v>
      </c>
      <c r="C41" s="107"/>
      <c r="D41" s="108"/>
      <c r="E41" s="108"/>
      <c r="F41" s="109" t="s">
        <v>22</v>
      </c>
    </row>
  </sheetData>
  <mergeCells count="16">
    <mergeCell ref="F34:F35"/>
    <mergeCell ref="E12:E13"/>
    <mergeCell ref="C38:C39"/>
    <mergeCell ref="D38:D39"/>
    <mergeCell ref="C12:C14"/>
    <mergeCell ref="E29:E30"/>
    <mergeCell ref="A33:A37"/>
    <mergeCell ref="A38:A41"/>
    <mergeCell ref="A23:A26"/>
    <mergeCell ref="D29:D30"/>
    <mergeCell ref="B34:B35"/>
    <mergeCell ref="A6:A11"/>
    <mergeCell ref="A12:A15"/>
    <mergeCell ref="A17:A19"/>
    <mergeCell ref="A27:A32"/>
    <mergeCell ref="A2:A5"/>
  </mergeCells>
  <pageMargins left="0.70866141732283472" right="0.45405982905982906" top="0.46741452991452992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10,5часов</vt:lpstr>
      <vt:lpstr>Таблицы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2015-11-20T11:24:30Z</dcterms:modified>
</cp:coreProperties>
</file>